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DLM\5_DMN\5_02_M_DO\5_02_1_Energie\Projecten\2020_2011Klimaatplan\GrondgebiedUitbreiding\OndersteuningGemeenten\Vuistregels\"/>
    </mc:Choice>
  </mc:AlternateContent>
  <workbookProtection workbookAlgorithmName="SHA-512" workbookHashValue="qCZJW7vkLMo2vXC1VOs5gk4P6nuksOy9KuPpjFA2JJB+lzLtg8nqAUzVdT7yyg59RULD/KcVJF0flWyHPR9IAw==" workbookSaltValue="3a+ViaZPqev1JAsSH75FRg==" workbookSpinCount="100000" lockStructure="1"/>
  <bookViews>
    <workbookView xWindow="0" yWindow="0" windowWidth="25200" windowHeight="12000"/>
  </bookViews>
  <sheets>
    <sheet name="Leeswijzer" sheetId="3" r:id="rId1"/>
    <sheet name="Campagneimpact" sheetId="7" state="hidden" r:id="rId2"/>
    <sheet name="Lijsten" sheetId="4" state="hidden" r:id="rId3"/>
    <sheet name="CO2-reductiePerKlimaatactie" sheetId="9" r:id="rId4"/>
  </sheets>
  <externalReferences>
    <externalReference r:id="rId5"/>
    <externalReference r:id="rId6"/>
    <externalReference r:id="rId7"/>
  </externalReferences>
  <definedNames>
    <definedName name="_xlnm._FilterDatabase" localSheetId="3" hidden="1">'CO2-reductiePerKlimaatactie'!$A$3:$K$73</definedName>
    <definedName name="_xlnm.Print_Titles" localSheetId="3">'CO2-reductiePerKlimaatactie'!$1:$3</definedName>
    <definedName name="eenheid">Lijsten!$A$3:$A$7</definedName>
    <definedName name="FrequentieReductie" localSheetId="1">[1]Lijsten!$A$14:$A$15</definedName>
    <definedName name="FrequentieReductie">Lijsten!$A$14:$A$15</definedName>
    <definedName name="Sector" localSheetId="1">[1]Lijsten!$A$4:$A$11</definedName>
    <definedName name="Sector">Lijsten!$A$4:$A$11</definedName>
    <definedName name="test" localSheetId="1">[2]Lijsten!$A$15:$A$16</definedName>
    <definedName name="test">[3]Lijsten!$A$15:$A$16</definedName>
    <definedName name="UitgedruktIn" localSheetId="1">[1]Lijsten!$A$20:$A$26</definedName>
    <definedName name="UitgedruktIn">Lijsten!$A$20:$A$26</definedName>
  </definedNames>
  <calcPr calcId="162913"/>
</workbook>
</file>

<file path=xl/calcChain.xml><?xml version="1.0" encoding="utf-8"?>
<calcChain xmlns="http://schemas.openxmlformats.org/spreadsheetml/2006/main">
  <c r="H18" i="9" l="1"/>
  <c r="G41" i="9" l="1"/>
  <c r="H64" i="9" l="1"/>
  <c r="H58" i="9"/>
  <c r="H6" i="9" l="1"/>
  <c r="H5" i="9"/>
  <c r="H66" i="9" l="1"/>
  <c r="G66" i="9"/>
  <c r="H65" i="9"/>
  <c r="H63" i="9"/>
  <c r="H61" i="9"/>
  <c r="G61" i="9"/>
  <c r="H59" i="9"/>
  <c r="H57" i="9"/>
  <c r="H56" i="9"/>
  <c r="H55" i="9"/>
  <c r="H54" i="9"/>
  <c r="H53" i="9"/>
  <c r="G53" i="9"/>
  <c r="H52" i="9"/>
  <c r="H51" i="9"/>
  <c r="H50" i="9"/>
  <c r="H49" i="9"/>
  <c r="G49" i="9"/>
  <c r="H45" i="9"/>
  <c r="H44" i="9"/>
  <c r="H43" i="9"/>
  <c r="H42" i="9"/>
  <c r="H41" i="9"/>
  <c r="H40" i="9"/>
  <c r="H39" i="9"/>
  <c r="H36" i="9"/>
  <c r="H35" i="9"/>
  <c r="G35" i="9"/>
  <c r="H33" i="9"/>
  <c r="G33" i="9"/>
  <c r="H32" i="9"/>
  <c r="G32" i="9"/>
  <c r="H31" i="9"/>
  <c r="G31" i="9"/>
  <c r="H30" i="9"/>
  <c r="G30" i="9"/>
  <c r="G29" i="9"/>
  <c r="H28" i="9"/>
  <c r="G28" i="9"/>
  <c r="H27" i="9"/>
  <c r="H26" i="9"/>
  <c r="H25" i="9"/>
  <c r="H24" i="9"/>
  <c r="H23" i="9"/>
  <c r="H22" i="9"/>
  <c r="H21" i="9"/>
  <c r="G21" i="9"/>
  <c r="H20" i="9"/>
  <c r="H19" i="9"/>
  <c r="H17" i="9"/>
  <c r="H16" i="9"/>
  <c r="H15" i="9"/>
  <c r="H14" i="9"/>
  <c r="H13" i="9"/>
  <c r="H12" i="9"/>
  <c r="G12" i="9"/>
  <c r="H11" i="9"/>
  <c r="H10" i="9"/>
  <c r="H9" i="9"/>
  <c r="H8" i="9"/>
  <c r="H7" i="9"/>
  <c r="H4" i="9"/>
  <c r="H67" i="9" l="1"/>
  <c r="G1" i="9" s="1"/>
  <c r="I18" i="9" s="1"/>
  <c r="I64" i="9" l="1"/>
  <c r="I16" i="9"/>
  <c r="I58" i="9"/>
  <c r="I28" i="9"/>
  <c r="I44" i="9"/>
  <c r="I43" i="9"/>
  <c r="H17" i="7"/>
  <c r="I41" i="9" l="1"/>
  <c r="I49" i="9"/>
  <c r="I61" i="9"/>
  <c r="I59" i="9"/>
  <c r="I17" i="9"/>
  <c r="I45" i="9"/>
  <c r="I21" i="9"/>
  <c r="I20" i="9"/>
  <c r="I35" i="9"/>
  <c r="I36" i="9"/>
  <c r="I15" i="9"/>
  <c r="I23" i="9"/>
  <c r="I39" i="9"/>
  <c r="I11" i="9"/>
  <c r="I30" i="9"/>
  <c r="I26" i="9"/>
  <c r="I10" i="9"/>
  <c r="I67" i="9"/>
  <c r="I56" i="9"/>
  <c r="I55" i="9"/>
  <c r="I14" i="9"/>
  <c r="I40" i="9"/>
  <c r="I66" i="9"/>
  <c r="I27" i="9"/>
  <c r="I5" i="9"/>
  <c r="I32" i="9"/>
  <c r="I42" i="9"/>
  <c r="I31" i="9"/>
  <c r="I24" i="9"/>
  <c r="I22" i="9"/>
  <c r="I25" i="9"/>
  <c r="I12" i="9"/>
  <c r="I51" i="9"/>
  <c r="I53" i="9"/>
  <c r="I4" i="9"/>
  <c r="I54" i="9"/>
  <c r="I9" i="9"/>
  <c r="I13" i="9"/>
  <c r="I8" i="9"/>
  <c r="I50" i="9"/>
  <c r="I63" i="9"/>
  <c r="I52" i="9"/>
  <c r="I57" i="9"/>
  <c r="I65" i="9"/>
  <c r="I7" i="9"/>
  <c r="I6" i="9"/>
  <c r="I33" i="9"/>
  <c r="I19" i="9"/>
  <c r="F13" i="7"/>
  <c r="G13" i="7"/>
  <c r="F12" i="7"/>
  <c r="G12" i="7"/>
  <c r="G11" i="7" l="1"/>
  <c r="F11" i="7"/>
  <c r="G10" i="7"/>
  <c r="F10" i="7"/>
  <c r="G9" i="7"/>
  <c r="F9" i="7"/>
  <c r="G8" i="7"/>
  <c r="F8" i="7"/>
  <c r="G7" i="7"/>
  <c r="F7" i="7"/>
  <c r="G6" i="7"/>
  <c r="F6" i="7"/>
  <c r="G5" i="7"/>
  <c r="F5" i="7"/>
  <c r="G4" i="7"/>
  <c r="F4" i="7"/>
  <c r="F3" i="7"/>
  <c r="G2" i="7"/>
  <c r="F2" i="7"/>
</calcChain>
</file>

<file path=xl/comments1.xml><?xml version="1.0" encoding="utf-8"?>
<comments xmlns="http://schemas.openxmlformats.org/spreadsheetml/2006/main">
  <authors>
    <author>Geert Saye</author>
    <author>Erbout Nathalie</author>
    <author>VAN PRAET Els</author>
  </authors>
  <commentList>
    <comment ref="A2" authorId="0" shapeId="0">
      <text>
        <r>
          <rPr>
            <b/>
            <sz val="9"/>
            <color indexed="81"/>
            <rFont val="Tahoma"/>
            <family val="2"/>
          </rPr>
          <t>Geert Saye:</t>
        </r>
        <r>
          <rPr>
            <sz val="9"/>
            <color indexed="81"/>
            <rFont val="Tahoma"/>
            <family val="2"/>
          </rPr>
          <t xml:space="preserve">
link naar website maken</t>
        </r>
      </text>
    </comment>
    <comment ref="B2" authorId="0" shapeId="0">
      <text>
        <r>
          <rPr>
            <b/>
            <sz val="9"/>
            <color indexed="81"/>
            <rFont val="Tahoma"/>
            <family val="2"/>
          </rPr>
          <t>Geert Saye:</t>
        </r>
        <r>
          <rPr>
            <sz val="9"/>
            <color indexed="81"/>
            <rFont val="Tahoma"/>
            <family val="2"/>
          </rPr>
          <t xml:space="preserve">
16 bedrijven</t>
        </r>
      </text>
    </comment>
    <comment ref="C2" authorId="1" shapeId="0">
      <text>
        <r>
          <rPr>
            <b/>
            <sz val="9"/>
            <color indexed="81"/>
            <rFont val="Tahoma"/>
            <family val="2"/>
          </rPr>
          <t>Erbout Nathalie:</t>
        </r>
        <r>
          <rPr>
            <sz val="9"/>
            <color indexed="81"/>
            <rFont val="Tahoma"/>
            <family val="2"/>
          </rPr>
          <t xml:space="preserve">
16 bedrijven
250 deelnemers
besparing mix elekt. En gas
4 maanden
5,87% besparing
80,138 ton co2
</t>
        </r>
      </text>
    </comment>
    <comment ref="A3" authorId="1" shapeId="0">
      <text>
        <r>
          <rPr>
            <b/>
            <sz val="9"/>
            <color indexed="81"/>
            <rFont val="Tahoma"/>
            <family val="2"/>
          </rPr>
          <t>Erbout Nathalie:</t>
        </r>
        <r>
          <rPr>
            <sz val="9"/>
            <color indexed="81"/>
            <rFont val="Tahoma"/>
            <family val="2"/>
          </rPr>
          <t xml:space="preserve">
deze actie kan natuurlijk opgesplitste worden in effectief vermeden kilometers enerzijds en anderzijds in "sensibiliserend effect" van aantal werknemers dat effectief overstapt (met vervolgens vermeden kms);</t>
        </r>
      </text>
    </comment>
    <comment ref="D3" authorId="1" shapeId="0">
      <text>
        <r>
          <rPr>
            <b/>
            <sz val="9"/>
            <color indexed="81"/>
            <rFont val="Tahoma"/>
            <family val="2"/>
          </rPr>
          <t>Erbout Nathalie:</t>
        </r>
        <r>
          <rPr>
            <sz val="9"/>
            <color indexed="81"/>
            <rFont val="Tahoma"/>
            <family val="2"/>
          </rPr>
          <t xml:space="preserve">
1 jaar
19 bedrijven
1226 deelnemers
460000 duurzame kilometers
61 ton co2
(opm: duurzame mix, maar wel 95% fiets, rest openbaar vervooer)
(466 overstappers (38%) waarvan 284 (61%) voltijds)</t>
        </r>
      </text>
    </comment>
    <comment ref="E3" authorId="1" shapeId="0">
      <text>
        <r>
          <rPr>
            <b/>
            <sz val="9"/>
            <color indexed="81"/>
            <rFont val="Tahoma"/>
            <family val="2"/>
          </rPr>
          <t>Erbout Nathalie:</t>
        </r>
        <r>
          <rPr>
            <sz val="9"/>
            <color indexed="81"/>
            <rFont val="Tahoma"/>
            <family val="2"/>
          </rPr>
          <t xml:space="preserve">
284/1226*100 voltijdse effectieve overstappers</t>
        </r>
      </text>
    </comment>
    <comment ref="A4" authorId="0" shapeId="0">
      <text>
        <r>
          <rPr>
            <b/>
            <sz val="9"/>
            <color indexed="81"/>
            <rFont val="Tahoma"/>
            <family val="2"/>
          </rPr>
          <t>Geert Saye:</t>
        </r>
        <r>
          <rPr>
            <sz val="9"/>
            <color indexed="81"/>
            <rFont val="Tahoma"/>
            <family val="2"/>
          </rPr>
          <t xml:space="preserve">
cijfers bij Nele en Hanne?</t>
        </r>
      </text>
    </comment>
    <comment ref="F17" authorId="2" shapeId="0">
      <text>
        <r>
          <rPr>
            <b/>
            <sz val="9"/>
            <color indexed="81"/>
            <rFont val="Tahoma"/>
            <family val="2"/>
          </rPr>
          <t>VAN PRAET Els:</t>
        </r>
        <r>
          <rPr>
            <sz val="9"/>
            <color indexed="81"/>
            <rFont val="Tahoma"/>
            <family val="2"/>
          </rPr>
          <t xml:space="preserve">
is dit niet hetzelfde als rij 48? Voorstel om rij 48 weg te laten.</t>
        </r>
      </text>
    </comment>
  </commentList>
</comments>
</file>

<file path=xl/sharedStrings.xml><?xml version="1.0" encoding="utf-8"?>
<sst xmlns="http://schemas.openxmlformats.org/spreadsheetml/2006/main" count="594" uniqueCount="303">
  <si>
    <t>Beschrijving maatregel</t>
  </si>
  <si>
    <t>aantal huishoudens</t>
  </si>
  <si>
    <t>km</t>
  </si>
  <si>
    <t>m²</t>
  </si>
  <si>
    <t>Nuance</t>
  </si>
  <si>
    <t>Leeswijzer</t>
  </si>
  <si>
    <t>zonneboiler</t>
  </si>
  <si>
    <t>Sector</t>
  </si>
  <si>
    <t>aantal woningen</t>
  </si>
  <si>
    <t>Aan de slag</t>
  </si>
  <si>
    <t>eenmalig</t>
  </si>
  <si>
    <t>jaarlijks</t>
  </si>
  <si>
    <t>Frequentie Reductie CO2</t>
  </si>
  <si>
    <t>Uitgedrukt in</t>
  </si>
  <si>
    <t>aantal voertuigen</t>
  </si>
  <si>
    <t>m² woonoppervlakte</t>
  </si>
  <si>
    <t>lopende m</t>
  </si>
  <si>
    <t>eenheid (x)</t>
  </si>
  <si>
    <t>wordt uitgevoerd bij x</t>
  </si>
  <si>
    <t>frequentie besparing</t>
  </si>
  <si>
    <t>Wonen</t>
  </si>
  <si>
    <t>Landbouw</t>
  </si>
  <si>
    <t>Hernieuwbare Energie</t>
  </si>
  <si>
    <t>Andere</t>
  </si>
  <si>
    <t>Gedefinieerde lijsten voor dropdown boxen</t>
  </si>
  <si>
    <t>Beschrijving flankerende maatregel</t>
  </si>
  <si>
    <t>Eenheid (x)</t>
  </si>
  <si>
    <t>Eenheid (y)</t>
  </si>
  <si>
    <t>Effectieve impact bij y</t>
  </si>
  <si>
    <t>Schatting maximale impact (% van maatregel die effectief doordringt)</t>
  </si>
  <si>
    <t>Schatting minimale impact</t>
  </si>
  <si>
    <t>Omrekeningsfactor (kg CO2/x)</t>
  </si>
  <si>
    <t>Industrie</t>
  </si>
  <si>
    <t>Tertiair (inclusief gemeentelijke gebouwen)</t>
  </si>
  <si>
    <t>Openbare verlichting</t>
  </si>
  <si>
    <t>Transport/mobiliteit</t>
  </si>
  <si>
    <t>aantal wooneenheden</t>
  </si>
  <si>
    <t>Zonneboiler huishoudens</t>
  </si>
  <si>
    <t>Installatie van efficiëntere ketels</t>
  </si>
  <si>
    <t>omzettingsfactor (ton CO2/x)</t>
  </si>
  <si>
    <t>Tertiaire sector</t>
  </si>
  <si>
    <t>MWh geproduceerd</t>
  </si>
  <si>
    <t>aantal winkels</t>
  </si>
  <si>
    <t>aantal scholen</t>
  </si>
  <si>
    <t>aantal gebouwen</t>
  </si>
  <si>
    <t>Enkel glas vervangen door dubbel glas</t>
  </si>
  <si>
    <t>m² dakoppervlakte</t>
  </si>
  <si>
    <t>m² glasoppervlakte</t>
  </si>
  <si>
    <t>m² vloeroppervlakte gebouwen</t>
  </si>
  <si>
    <t>Mobiliteit</t>
  </si>
  <si>
    <t>% niet-genummerde wegen autovrij gemaakt</t>
  </si>
  <si>
    <t>verreden aantal autokilometers op niet-genummerde wegen in de gemeente</t>
  </si>
  <si>
    <t>Duurzame energie</t>
  </si>
  <si>
    <t>Natuur</t>
  </si>
  <si>
    <t>Aanplant bos</t>
  </si>
  <si>
    <t>aantal kWh</t>
  </si>
  <si>
    <t>kWh elektriciteitsverbruik vermijden</t>
  </si>
  <si>
    <t>kWh gasverbruik vermijden</t>
  </si>
  <si>
    <t>x 100 fietsen</t>
  </si>
  <si>
    <t>Publiek fietsdeelsysteem installeren in woonkern gemeente (10.000 inwoners geschat op eerste plaatsing van 140 fietsen)</t>
  </si>
  <si>
    <t>Doelgroep</t>
  </si>
  <si>
    <t>Thema</t>
  </si>
  <si>
    <t>Isoleren</t>
  </si>
  <si>
    <t>Huishoudens</t>
  </si>
  <si>
    <t>Verwarming</t>
  </si>
  <si>
    <t>Verwarming en warm water</t>
  </si>
  <si>
    <t>Wijken</t>
  </si>
  <si>
    <t>Renovatie</t>
  </si>
  <si>
    <t xml:space="preserve">Wijken </t>
  </si>
  <si>
    <t>Toestellen</t>
  </si>
  <si>
    <t>Algemeen</t>
  </si>
  <si>
    <t>Handelszaken</t>
  </si>
  <si>
    <t>Verlichting</t>
  </si>
  <si>
    <t>Scholen</t>
  </si>
  <si>
    <t>Gemeenten</t>
  </si>
  <si>
    <t>kWh gasverbruik</t>
  </si>
  <si>
    <t>Bedrijven</t>
  </si>
  <si>
    <t>monitoring en optimalisatie</t>
  </si>
  <si>
    <t>Alle</t>
  </si>
  <si>
    <t>Gedrag</t>
  </si>
  <si>
    <t>Technologie</t>
  </si>
  <si>
    <t>Autovrij</t>
  </si>
  <si>
    <t>Logistiek</t>
  </si>
  <si>
    <t>Infrastructuur</t>
  </si>
  <si>
    <t>PV</t>
  </si>
  <si>
    <t>Wind</t>
  </si>
  <si>
    <t>WKK</t>
  </si>
  <si>
    <t>Opname</t>
  </si>
  <si>
    <t>kWh bespaard per jaar</t>
  </si>
  <si>
    <t>Gebruik de tool bij:</t>
  </si>
  <si>
    <t>Achtergrond en gebruik</t>
  </si>
  <si>
    <t>Tertiair</t>
  </si>
  <si>
    <t xml:space="preserve">Mobiliteit </t>
  </si>
  <si>
    <t>Auto km vervangen door fiets km of te voet</t>
  </si>
  <si>
    <t>Auto km vervangen door bus (of tram)</t>
  </si>
  <si>
    <t>Auto km vervangen door elektrische fiets km</t>
  </si>
  <si>
    <t>Auto km vervangen door trein</t>
  </si>
  <si>
    <t>Gemiddelde auto vervangen door elektrische auto</t>
  </si>
  <si>
    <t>Bandenspanning juist zetten</t>
  </si>
  <si>
    <t xml:space="preserve"> Opname</t>
  </si>
  <si>
    <t>Duurzaam onderhoud hagen en houtkanten in de gemeente</t>
  </si>
  <si>
    <t>Resultaten interpreteren?</t>
  </si>
  <si>
    <t>Sensibilisering particulieren via personeel (cijfers energiejacht)</t>
  </si>
  <si>
    <t>personeel van bedrijven (particulier effect)</t>
  </si>
  <si>
    <t>Mobiliteit: campagne duurzaam woon-werkverkeer "De Testcaravaan komt eraan!"</t>
  </si>
  <si>
    <t>personeel van bedrijven</t>
  </si>
  <si>
    <t>werknemer</t>
  </si>
  <si>
    <t xml:space="preserve">375km per werknemer </t>
  </si>
  <si>
    <t>ton per jaar</t>
  </si>
  <si>
    <t>ton CO2 reductie per werknemer (permanente overstapper)</t>
  </si>
  <si>
    <t>info op www.testkaravaan.be</t>
  </si>
  <si>
    <t>link van omzettingsfactoren naar schatting impact</t>
  </si>
  <si>
    <t>Mobiscan bij een bedrijf</t>
  </si>
  <si>
    <t>Gratis planadvies steunpunt dubo</t>
  </si>
  <si>
    <t>brochure verspreiden over …</t>
  </si>
  <si>
    <t>Verbeterde fietsinfrastructuur</t>
  </si>
  <si>
    <t>project onveilige fietsroute naar veilig fietspad Stroroute.</t>
  </si>
  <si>
    <t>Consumptie toevoegen</t>
  </si>
  <si>
    <t>Projecten klimaatprijs screenen op getallen.</t>
  </si>
  <si>
    <t>verder traject voor sensibilisatie.</t>
  </si>
  <si>
    <t>Timing!</t>
  </si>
  <si>
    <t xml:space="preserve">Openbare verlichting doven/dimmen </t>
  </si>
  <si>
    <t>input Prov. A.Berekening op basis van A-velo systeem in de stad Antwerpen herleidt naar een kleinere gemeente. Nog herleiden naar aantal vermeden fietskm's die ingeschat worden.</t>
  </si>
  <si>
    <t>IN ONTWIKKELING: nadenken over welke campagnes en maatregelen we hier van impact willen/kunnen voorzien</t>
  </si>
  <si>
    <t>Plaatsen van muurisolatie, aanpassen van de isolatienormen</t>
  </si>
  <si>
    <t>Plaatsen van warmtepomp als verwarmingsinstallatie</t>
  </si>
  <si>
    <t>Plaatsen van betere beglazing huishoudens</t>
  </si>
  <si>
    <t>(bron: milieucentraal.nl 2010 en dan marge genomen om niet te onderschatten voor België).</t>
  </si>
  <si>
    <r>
      <t>(bron: berekening zoals in nulmeting in het kader van burgemeestersconvenant.) Kies je deze omrekening, dan mag je</t>
    </r>
    <r>
      <rPr>
        <b/>
        <sz val="10"/>
        <rFont val="Arial"/>
        <family val="2"/>
      </rPr>
      <t xml:space="preserve"> geen rekening houden met de uitstoot en opname van broeikasgassen door biomassa</t>
    </r>
    <r>
      <rPr>
        <sz val="10"/>
        <rFont val="Arial"/>
        <family val="2"/>
      </rPr>
      <t>. (zie verdere omrekeningsfactoren)</t>
    </r>
  </si>
  <si>
    <t>(bron: maatregelentool LNE)</t>
  </si>
  <si>
    <t>rechtstreekse formule</t>
  </si>
  <si>
    <t>berekend via maatregelentool LNE</t>
  </si>
  <si>
    <t>tot 1 maand na controle</t>
  </si>
  <si>
    <t>(bron: gemiddelde opbrengst PV installatie in 2014 en 2015 via groepsaankoop provincie Antwerpen) bij huishoudens per m² geplaatst paneel)</t>
  </si>
  <si>
    <t>m² PV-panelen geplaatst op daken tertiaire sector</t>
  </si>
  <si>
    <t>deadline voor invulling: maart nieuw overleg</t>
  </si>
  <si>
    <t>tertiair</t>
  </si>
  <si>
    <t>doelgroep</t>
  </si>
  <si>
    <t>scholen</t>
  </si>
  <si>
    <t>andere tertiair</t>
  </si>
  <si>
    <t>wonen</t>
  </si>
  <si>
    <t>algemeen</t>
  </si>
  <si>
    <t>duurzame energie</t>
  </si>
  <si>
    <t>industrie</t>
  </si>
  <si>
    <t>mobiliteit</t>
  </si>
  <si>
    <t>natuur</t>
  </si>
  <si>
    <t>openbare verlichting</t>
  </si>
  <si>
    <t>thema</t>
  </si>
  <si>
    <t>gemeenten</t>
  </si>
  <si>
    <t>bedrijven</t>
  </si>
  <si>
    <t>wijken</t>
  </si>
  <si>
    <t>renovatie</t>
  </si>
  <si>
    <t>autovrij</t>
  </si>
  <si>
    <t>logistiek</t>
  </si>
  <si>
    <t>energiescan</t>
  </si>
  <si>
    <t>gedrag</t>
  </si>
  <si>
    <t>isoleren</t>
  </si>
  <si>
    <t>technologie</t>
  </si>
  <si>
    <t>toestellen</t>
  </si>
  <si>
    <t>verlichting</t>
  </si>
  <si>
    <t>verwarming</t>
  </si>
  <si>
    <t>wagenpark</t>
  </si>
  <si>
    <t>wind</t>
  </si>
  <si>
    <t>monitoring en visualisatie</t>
  </si>
  <si>
    <t>opname</t>
  </si>
  <si>
    <t>eenheid</t>
  </si>
  <si>
    <t>MWh</t>
  </si>
  <si>
    <t>m2</t>
  </si>
  <si>
    <t>aantal gebouwen (bewust gebruikt? Maw 1 school met 4 gebouwen?)</t>
  </si>
  <si>
    <t>rij 24 en 25: in omschrijving staat 1 gebouw 5000 m2 dus zou hetzelfde moeten zijn?</t>
  </si>
  <si>
    <t>handelzaken=handelaars? Wordt door elkaar gebruikt</t>
  </si>
  <si>
    <t>inwoners=huishoudens? Bewust onderscheid gemaakt?</t>
  </si>
  <si>
    <t>bv rij 3, 9 en 15 mag alle drie: aantal woningen zijn of niet?</t>
  </si>
  <si>
    <t>woningen, wooneenheden en huishoudens door elkaar gebruikt, bewust?</t>
  </si>
  <si>
    <t>verwarming en warm water (bij rij 5 zonneboiler? Zonneboiler w gebruikt in rij 26 en 27)</t>
  </si>
  <si>
    <t>klopt het dat rij 34 algemener is dan rij 45 en volgende (verder uitgesplitst per modi)? Zouden we deze dan niet onder elkaar zetten?</t>
  </si>
  <si>
    <t>nemen we Kolom K niet op? (maak ik op uit de titel)</t>
  </si>
  <si>
    <t>titel van kolom J nog aanpassen?</t>
  </si>
  <si>
    <t>op tabblad leeswijzer datum versie opnemen</t>
  </si>
  <si>
    <t>in leeswijzer staat vul kolom I in, terwijl die praktisch overal is ingevuld?! Zou zowiezo zin over kolom H direct na zin kolom E zetten, is ook volgorde in tabel</t>
  </si>
  <si>
    <t>km afgelegd</t>
  </si>
  <si>
    <t>voertuigkilometer lichte voertuigen snelwegen</t>
  </si>
  <si>
    <t>voertuigkilometer lichte voertuigen genummerde wegen</t>
  </si>
  <si>
    <t>voertuigkilometer lichte voertuigen niet-genummerde wegen</t>
  </si>
  <si>
    <t>inderdaad</t>
  </si>
  <si>
    <t>hoe?</t>
  </si>
  <si>
    <t>ok</t>
  </si>
  <si>
    <t>aantal woningen met PV-panelen</t>
  </si>
  <si>
    <t>aantal m²  PV-panelen</t>
  </si>
  <si>
    <t>aangepast</t>
  </si>
  <si>
    <t>aangepast waar het kon</t>
  </si>
  <si>
    <t>nee want gaat over andere renovatie</t>
  </si>
  <si>
    <t>Gemiddelde energiebesparing in energiecoachingtraject bij KMO’s</t>
  </si>
  <si>
    <t>welke aannames / welke bronnen</t>
  </si>
  <si>
    <t>Aan de slag!</t>
  </si>
  <si>
    <r>
      <t xml:space="preserve">De tool maakt bewust </t>
    </r>
    <r>
      <rPr>
        <b/>
        <sz val="10"/>
        <color theme="1"/>
        <rFont val="Arial"/>
        <family val="2"/>
      </rPr>
      <t>berekeningen die sterk afgerond zijn</t>
    </r>
    <r>
      <rPr>
        <sz val="10"/>
        <color theme="1"/>
        <rFont val="Arial"/>
        <family val="2"/>
      </rPr>
      <t>. In de praktijk zijn acties immers lokaal steeds anders en met de tool geven we gemiddelden weer. Telkens is gekozen voor eerder een onder- dan een overschatting van het effect van de maatregelen. Het resultaat is dus de grootteorde van de besparing.
Wens je detailinformatie over de broeikasgasreductie van je eigen klimaatmaatregelen, laat dan een afzonderlijke studie uitvoeren.</t>
    </r>
  </si>
  <si>
    <t>VUISTREGELS VOOR HET KLIMAATBELEID</t>
  </si>
  <si>
    <r>
      <t>ton CO</t>
    </r>
    <r>
      <rPr>
        <vertAlign val="subscript"/>
        <sz val="10"/>
        <rFont val="Arial"/>
        <family val="2"/>
      </rPr>
      <t>2</t>
    </r>
    <r>
      <rPr>
        <sz val="10"/>
        <rFont val="Arial"/>
        <family val="2"/>
      </rPr>
      <t>-reductie per jaar. Renovatie van woningen naar netto-energiebehoefte 30 kWh/m².</t>
    </r>
  </si>
  <si>
    <r>
      <t>ton CO</t>
    </r>
    <r>
      <rPr>
        <vertAlign val="subscript"/>
        <sz val="10"/>
        <rFont val="Arial"/>
        <family val="2"/>
      </rPr>
      <t>2</t>
    </r>
    <r>
      <rPr>
        <sz val="10"/>
        <rFont val="Arial"/>
        <family val="2"/>
      </rPr>
      <t>-reductie per jaar. Renovatie van woningen naar netto-energiebehoefte 80 kWh/m².</t>
    </r>
  </si>
  <si>
    <t>Verlaging van het elektriciteitsverbruik naar 2.500 kWh per woning</t>
  </si>
  <si>
    <r>
      <t>ton CO</t>
    </r>
    <r>
      <rPr>
        <vertAlign val="subscript"/>
        <sz val="10"/>
        <rFont val="Arial"/>
        <family val="2"/>
      </rPr>
      <t>2</t>
    </r>
    <r>
      <rPr>
        <sz val="10"/>
        <rFont val="Arial"/>
        <family val="2"/>
      </rPr>
      <t>-reductie per jaar. Elektriciteitsverbruik vermindert tot 2.500 kWh per woning door vervanging elektrische huishoudtoestellen en verlichting.</t>
    </r>
  </si>
  <si>
    <t>Installeren van automatische schuifdeuren</t>
  </si>
  <si>
    <r>
      <t>ton CO</t>
    </r>
    <r>
      <rPr>
        <vertAlign val="subscript"/>
        <sz val="10"/>
        <rFont val="Arial"/>
        <family val="2"/>
      </rPr>
      <t>2</t>
    </r>
    <r>
      <rPr>
        <sz val="10"/>
        <rFont val="Arial"/>
        <family val="2"/>
      </rPr>
      <t>-reductie per jaar i.f.v. het aantal huishoudens dat een efficiëntere ketel installeert.</t>
    </r>
  </si>
  <si>
    <r>
      <t>ton CO</t>
    </r>
    <r>
      <rPr>
        <vertAlign val="subscript"/>
        <sz val="10"/>
        <rFont val="Arial"/>
        <family val="2"/>
      </rPr>
      <t>2</t>
    </r>
    <r>
      <rPr>
        <sz val="10"/>
        <rFont val="Arial"/>
        <family val="2"/>
      </rPr>
      <t>-reductie per jaar. Openstaande deuren worden vervangen door automatische schuifdeuren.</t>
    </r>
  </si>
  <si>
    <t>aantal handelszaken</t>
  </si>
  <si>
    <t>Relighting</t>
  </si>
  <si>
    <t>Dakisolatie</t>
  </si>
  <si>
    <t>Wijkrenovatie naar lage energiewoningen</t>
  </si>
  <si>
    <t>Wijkrenovatie naar sterk verbeterde energiestandaard</t>
  </si>
  <si>
    <t>Renovatie van schoolgebouw naar LE-standaard</t>
  </si>
  <si>
    <r>
      <t>ton CO</t>
    </r>
    <r>
      <rPr>
        <vertAlign val="subscript"/>
        <sz val="10"/>
        <rFont val="Arial"/>
        <family val="2"/>
      </rPr>
      <t>2</t>
    </r>
    <r>
      <rPr>
        <sz val="10"/>
        <rFont val="Arial"/>
        <family val="2"/>
      </rPr>
      <t>-reductie per jaar. Er wordt geen rekening gehouden met afvoer van materiaal.</t>
    </r>
  </si>
  <si>
    <r>
      <t>ton CO</t>
    </r>
    <r>
      <rPr>
        <vertAlign val="subscript"/>
        <sz val="10"/>
        <rFont val="Arial"/>
        <family val="2"/>
      </rPr>
      <t>2</t>
    </r>
    <r>
      <rPr>
        <sz val="10"/>
        <rFont val="Arial"/>
        <family val="2"/>
      </rPr>
      <t>-reductie per jaar.</t>
    </r>
  </si>
  <si>
    <r>
      <t>ton CO</t>
    </r>
    <r>
      <rPr>
        <vertAlign val="subscript"/>
        <sz val="10"/>
        <rFont val="Arial"/>
        <family val="2"/>
      </rPr>
      <t>2</t>
    </r>
    <r>
      <rPr>
        <sz val="10"/>
        <rFont val="Arial"/>
        <family val="2"/>
      </rPr>
      <t>-reductie per jaar. Geïnstalleerd vermogen verlaagd van 50 W/m² naar 20m².</t>
    </r>
  </si>
  <si>
    <r>
      <t>ton CO</t>
    </r>
    <r>
      <rPr>
        <vertAlign val="subscript"/>
        <sz val="10"/>
        <rFont val="Arial"/>
        <family val="2"/>
      </rPr>
      <t>2</t>
    </r>
    <r>
      <rPr>
        <sz val="10"/>
        <rFont val="Arial"/>
        <family val="2"/>
      </rPr>
      <t>-reductie per jaar. Vloeroppervlakte schoolgebouw: 5.000 m²</t>
    </r>
  </si>
  <si>
    <r>
      <t>ton CO</t>
    </r>
    <r>
      <rPr>
        <vertAlign val="subscript"/>
        <sz val="10"/>
        <rFont val="Arial"/>
        <family val="2"/>
      </rPr>
      <t>2</t>
    </r>
    <r>
      <rPr>
        <sz val="10"/>
        <rFont val="Arial"/>
        <family val="2"/>
      </rPr>
      <t>-reductie per jaar. Cijfers autokilometers uit VITO-nulmeting te halen.</t>
    </r>
  </si>
  <si>
    <r>
      <t>vermeden uitstoot wagen (bron: CO</t>
    </r>
    <r>
      <rPr>
        <vertAlign val="subscript"/>
        <sz val="10"/>
        <rFont val="Arial"/>
        <family val="2"/>
      </rPr>
      <t>2</t>
    </r>
    <r>
      <rPr>
        <sz val="10"/>
        <rFont val="Arial"/>
        <family val="2"/>
      </rPr>
      <t>-emissiefactoren.nl) plus uitstoot bus/tram via (bron: gegevens De Lijn 2016 berekend op basis van Mira-T)</t>
    </r>
  </si>
  <si>
    <r>
      <t>vermeden uitstoot wagen (bron: CO</t>
    </r>
    <r>
      <rPr>
        <vertAlign val="subscript"/>
        <sz val="10"/>
        <rFont val="Arial"/>
        <family val="2"/>
      </rPr>
      <t>2</t>
    </r>
    <r>
      <rPr>
        <sz val="10"/>
        <rFont val="Arial"/>
        <family val="2"/>
      </rPr>
      <t>-emissiefactoren.nl) plus uitstoot trein (bron: gegevens NMBS jaarrapport)</t>
    </r>
  </si>
  <si>
    <r>
      <t>ton CO</t>
    </r>
    <r>
      <rPr>
        <vertAlign val="subscript"/>
        <sz val="10"/>
        <rFont val="Arial"/>
        <family val="2"/>
      </rPr>
      <t>2</t>
    </r>
    <r>
      <rPr>
        <sz val="10"/>
        <rFont val="Arial"/>
        <family val="2"/>
      </rPr>
      <t>-reductie per % extra van de kilometers met personenwagen gereden door elektrische wagen (maatregelentool). Voertuigkilometers uit VITO-nulmeting te halen. Er wordt uitgegaan van een shift van 30% van de personenkilometers.</t>
    </r>
  </si>
  <si>
    <t>Aanplant bomen in stedelijk gebied</t>
  </si>
  <si>
    <t>Oude woning slopen en vervangen door BEN-woning</t>
  </si>
  <si>
    <t>Oude woning slopen en vervangen door passief bouw</t>
  </si>
  <si>
    <t>Installeren van balansventilatie met warmteterugwinning</t>
  </si>
  <si>
    <t>Invoeren van een mobiliteitsbudget voor werknemers</t>
  </si>
  <si>
    <t>PV-cellen bij particulieren (KEUZE 1: geproduceerde hoeveelheid energie is bekend)</t>
  </si>
  <si>
    <r>
      <t>Omschakelen naar groene stroom (KEUZE 1: groene stroom heeft ook een CO</t>
    </r>
    <r>
      <rPr>
        <vertAlign val="subscript"/>
        <sz val="10"/>
        <rFont val="Arial"/>
        <family val="2"/>
      </rPr>
      <t>2</t>
    </r>
    <r>
      <rPr>
        <sz val="10"/>
        <rFont val="Arial"/>
        <family val="2"/>
      </rPr>
      <t>-uitstoot omwille van verbranding biomassa, elektriciteitsproductie bij afvalverbranding, ... )</t>
    </r>
  </si>
  <si>
    <t>PV-cellen bij particulieren (KEUZE 2: geproduceerde hoeveelheid energie is onbekend, aantal m² geïnstalleerde PV-panelen is onbekend)</t>
  </si>
  <si>
    <t>PV-cellen bij particulieren (KEUZE 3: geproduceerde hoeveelheid energie is onbekend, aantal m² geïnstalleerde PV-panelen is bekend)</t>
  </si>
  <si>
    <t>Invoeren van autovrije zone in de steden en gemeenten</t>
  </si>
  <si>
    <t>Bundelen van goederentransport</t>
  </si>
  <si>
    <t>Informatie over gemiddelde reductie bij dimmen/doven openbare verlichting ingediende projecten van gemeenten en eandis. Gemiddelde besparing van 500.000 kWh</t>
  </si>
  <si>
    <t>Openbare verlichting doven/dimmen</t>
  </si>
  <si>
    <r>
      <t>resultaat reductie (ton CO</t>
    </r>
    <r>
      <rPr>
        <b/>
        <vertAlign val="subscript"/>
        <sz val="10"/>
        <color theme="0"/>
        <rFont val="Arial"/>
        <family val="2"/>
      </rPr>
      <t>2</t>
    </r>
    <r>
      <rPr>
        <b/>
        <sz val="10"/>
        <color theme="0"/>
        <rFont val="Arial"/>
        <family val="2"/>
      </rPr>
      <t>)</t>
    </r>
  </si>
  <si>
    <t>voertuigkm &gt;3,5 ton op gewest- en provinciewegen (uit nulmeting)</t>
  </si>
  <si>
    <t>voertuigkm &gt;3,5 ton op autosnelwegen (uit nulmeting)</t>
  </si>
  <si>
    <t>voertuigkm &gt;3,5 ton op gemeentewegen (uit nulmeting)</t>
  </si>
  <si>
    <t>Technologische shift naar elektrische voertuigen</t>
  </si>
  <si>
    <t>aantal bedrijfswagens dat overschakelen op een mobiliteitsbudget</t>
  </si>
  <si>
    <t>aantal windturbines geplaatst</t>
  </si>
  <si>
    <t>afgelegde afstand pellets</t>
  </si>
  <si>
    <t>aantal woningen aangesloten op warmtenet</t>
  </si>
  <si>
    <t>aantal bomen</t>
  </si>
  <si>
    <t>aantal ha bos</t>
  </si>
  <si>
    <t>aantal m haag of houtkant</t>
  </si>
  <si>
    <r>
      <t>Omschakelen naar groene stroom (KEUZE 2: groene stroom verbruiken heeft geen CO</t>
    </r>
    <r>
      <rPr>
        <vertAlign val="subscript"/>
        <sz val="10"/>
        <rFont val="Arial"/>
        <family val="2"/>
      </rPr>
      <t>2</t>
    </r>
    <r>
      <rPr>
        <sz val="10"/>
        <rFont val="Arial"/>
        <family val="2"/>
      </rPr>
      <t>-uitstoot. Berekening zoals in nulmeting in het kader van het burgemeestersconvenant)</t>
    </r>
  </si>
  <si>
    <t>Bouw passieve school i.p.v. een school die aan de huidige normen voldoet</t>
  </si>
  <si>
    <r>
      <t>procentueel aandeel totale CO</t>
    </r>
    <r>
      <rPr>
        <b/>
        <vertAlign val="subscript"/>
        <sz val="10"/>
        <color theme="0"/>
        <rFont val="Arial"/>
        <family val="2"/>
      </rPr>
      <t>2</t>
    </r>
    <r>
      <rPr>
        <b/>
        <sz val="10"/>
        <color theme="0"/>
        <rFont val="Arial"/>
        <family val="2"/>
      </rPr>
      <t>-reductie</t>
    </r>
  </si>
  <si>
    <t>TOTAAL</t>
  </si>
  <si>
    <r>
      <t>Om de uitbouw van het gemeentelijk klimaatbeleid te ondersteunen, ontwikkelden de vijf Vlaamse provincies samen een berekeningstool waarmee de grootteorde van het effect van gemeentelijke klimaatacties kan gekwantificeerd worden.
Met deze tool kan je gemeentelijke klimaatmaatregelen uit het klimaatbeleidsplan meteen omzetten naar hun (potentiële) impact op de CO</t>
    </r>
    <r>
      <rPr>
        <vertAlign val="subscript"/>
        <sz val="10"/>
        <color theme="1"/>
        <rFont val="Arial"/>
        <family val="2"/>
      </rPr>
      <t>2</t>
    </r>
    <r>
      <rPr>
        <sz val="10"/>
        <color theme="1"/>
        <rFont val="Arial"/>
        <family val="2"/>
      </rPr>
      <t xml:space="preserve">-reductie. </t>
    </r>
  </si>
  <si>
    <r>
      <t>Hoeveel CO</t>
    </r>
    <r>
      <rPr>
        <vertAlign val="subscript"/>
        <sz val="10"/>
        <color theme="1"/>
        <rFont val="Arial"/>
        <family val="2"/>
      </rPr>
      <t>2</t>
    </r>
    <r>
      <rPr>
        <sz val="10"/>
        <color theme="1"/>
        <rFont val="Arial"/>
        <family val="2"/>
      </rPr>
      <t>-uitstoot vermijd je door een wijkrenovatie te faciliteren? Door meer mensen verplaatsingen met de fiets te laten maken? Of door in te zetten op het sluiten van winkeldeuren?
Door een paar basisgegevens in te vullen (zoals het aantal huizen dat wordt gerenoveerd, het aantal km dat met de fiets wordt afgelegd in plaats van met de wagen, …), krijg je een zicht op het potentieel van de klimaatmaatregelen.</t>
    </r>
  </si>
  <si>
    <r>
      <t>Waarvoor gebruik je het tabblad ‘CO</t>
    </r>
    <r>
      <rPr>
        <b/>
        <vertAlign val="subscript"/>
        <sz val="10"/>
        <color rgb="FF000000"/>
        <rFont val="Arial"/>
        <family val="2"/>
      </rPr>
      <t>2</t>
    </r>
    <r>
      <rPr>
        <b/>
        <sz val="10"/>
        <color rgb="FF000000"/>
        <rFont val="Arial"/>
        <family val="2"/>
      </rPr>
      <t>-reductiePerKlimaatactie?</t>
    </r>
  </si>
  <si>
    <r>
      <t>In het tabblad ‘CO</t>
    </r>
    <r>
      <rPr>
        <vertAlign val="subscript"/>
        <sz val="10"/>
        <color theme="1"/>
        <rFont val="Arial"/>
        <family val="2"/>
      </rPr>
      <t>2</t>
    </r>
    <r>
      <rPr>
        <sz val="10"/>
        <color theme="1"/>
        <rFont val="Arial"/>
        <family val="2"/>
      </rPr>
      <t>-reductiePerKlimaatactie' kan je terecht voor concrete omrekeningen.
Voerde je een project uit in je gemeente en wil je evalueren hoeveel ton CO</t>
    </r>
    <r>
      <rPr>
        <vertAlign val="subscript"/>
        <sz val="10"/>
        <color theme="1"/>
        <rFont val="Arial"/>
        <family val="2"/>
      </rPr>
      <t>2</t>
    </r>
    <r>
      <rPr>
        <sz val="10"/>
        <color theme="1"/>
        <rFont val="Arial"/>
        <family val="2"/>
      </rPr>
      <t xml:space="preserve">-uitstoot er is vermeden? In dit tabblad voer je een parameter in over je project en de berekening rolt er uit. </t>
    </r>
  </si>
  <si>
    <t>*prioritering van de acties
*voorleggen van dossiers aan het college
*rapportering naar het CoM-secretariaat</t>
  </si>
  <si>
    <r>
      <t xml:space="preserve">Vul in </t>
    </r>
    <r>
      <rPr>
        <b/>
        <sz val="10"/>
        <color theme="1"/>
        <rFont val="Arial"/>
        <family val="2"/>
      </rPr>
      <t>kolom E</t>
    </r>
    <r>
      <rPr>
        <sz val="10"/>
        <color theme="1"/>
        <rFont val="Arial"/>
        <family val="2"/>
      </rPr>
      <t xml:space="preserve"> van het Tabblad 'CO</t>
    </r>
    <r>
      <rPr>
        <vertAlign val="subscript"/>
        <sz val="10"/>
        <color theme="1"/>
        <rFont val="Arial"/>
        <family val="2"/>
      </rPr>
      <t>2</t>
    </r>
    <r>
      <rPr>
        <sz val="10"/>
        <color theme="1"/>
        <rFont val="Arial"/>
        <family val="2"/>
      </rPr>
      <t>-reductiePerKlimaatactie' het juiste aantal in bij elke gemeentemaatregel die je wilt analyseren. 
Vul in cel</t>
    </r>
    <r>
      <rPr>
        <b/>
        <sz val="10"/>
        <color theme="1"/>
        <rFont val="Arial"/>
        <family val="2"/>
      </rPr>
      <t xml:space="preserve"> G1</t>
    </r>
    <r>
      <rPr>
        <sz val="10"/>
        <color theme="1"/>
        <rFont val="Arial"/>
        <family val="2"/>
      </rPr>
      <t xml:space="preserve"> de totale CO</t>
    </r>
    <r>
      <rPr>
        <vertAlign val="subscript"/>
        <sz val="10"/>
        <color theme="1"/>
        <rFont val="Arial"/>
        <family val="2"/>
      </rPr>
      <t>2</t>
    </r>
    <r>
      <rPr>
        <sz val="10"/>
        <color theme="1"/>
        <rFont val="Arial"/>
        <family val="2"/>
      </rPr>
      <t xml:space="preserve">-emissie in van de nulmeting van jouw gemeente (cfr. nulmeting VITO).
In </t>
    </r>
    <r>
      <rPr>
        <b/>
        <sz val="10"/>
        <color theme="1"/>
        <rFont val="Arial"/>
        <family val="2"/>
      </rPr>
      <t xml:space="preserve">kolom H </t>
    </r>
    <r>
      <rPr>
        <sz val="10"/>
        <color theme="1"/>
        <rFont val="Arial"/>
        <family val="2"/>
      </rPr>
      <t xml:space="preserve">lees je in welke grootteorde de broeikasgasreductie van de klimaatmaatregel zal liggen.
In </t>
    </r>
    <r>
      <rPr>
        <b/>
        <sz val="10"/>
        <color theme="1"/>
        <rFont val="Arial"/>
        <family val="2"/>
      </rPr>
      <t>kolom I</t>
    </r>
    <r>
      <rPr>
        <sz val="10"/>
        <color theme="1"/>
        <rFont val="Arial"/>
        <family val="2"/>
      </rPr>
      <t xml:space="preserve"> lees je het reductiepercentage t.o.v. de totaal CO</t>
    </r>
    <r>
      <rPr>
        <vertAlign val="subscript"/>
        <sz val="10"/>
        <color theme="1"/>
        <rFont val="Arial"/>
        <family val="2"/>
      </rPr>
      <t>2</t>
    </r>
    <r>
      <rPr>
        <sz val="10"/>
        <color theme="1"/>
        <rFont val="Arial"/>
        <family val="2"/>
      </rPr>
      <t>-emissie.</t>
    </r>
  </si>
  <si>
    <t>Plaatsen van dakisolatie, aanpassen v.d. isolatienormen</t>
  </si>
  <si>
    <t>Zonneboilers
(KEUZE 1: geproduceerde hoeveelheid energie is bekend)</t>
  </si>
  <si>
    <t>Zonneboilers
(KEUZE 2: geproduceerde hoeveelheid energie is onbekend)</t>
  </si>
  <si>
    <t>PV-cellen op gebouwen handel en diensten
(KEUZE 1: geproduceerde hoeveelheid energie is bekend)</t>
  </si>
  <si>
    <t>PV-cellen op gebouwen handel en diensten
(KEUZE 2: geproduceerde hoeveelheid energie is onbekend)</t>
  </si>
  <si>
    <t>Warmtenet</t>
  </si>
  <si>
    <t>Biomassaketel met warmtenet
(KEUZE 1: geproduceerde hoeveelheid energie is bekend)</t>
  </si>
  <si>
    <t>Biomassaketel met warmtenet
(KEUZE 2: geproduceerde hoeveelheid energie is onbekend)</t>
  </si>
  <si>
    <t>kWh elektriciteitsverbruik</t>
  </si>
  <si>
    <t>kWh (elektriciteits- en gasverbruik)</t>
  </si>
  <si>
    <t>aantal gemeentelijke installaties</t>
  </si>
  <si>
    <t>% (diesel)wagens vervangen door elektrische wagens</t>
  </si>
  <si>
    <r>
      <t>ton CO</t>
    </r>
    <r>
      <rPr>
        <vertAlign val="subscript"/>
        <sz val="10"/>
        <rFont val="Arial"/>
        <family val="2"/>
      </rPr>
      <t>2</t>
    </r>
    <r>
      <rPr>
        <sz val="10"/>
        <rFont val="Arial"/>
        <family val="2"/>
      </rPr>
      <t>-reductie per jaar.  Cijfers kilometers zware voertuigen uit VITO-nulmeting te halen. Uitgaande van bundeling van 25% van vrachtkilometers.</t>
    </r>
  </si>
  <si>
    <r>
      <t>ton CO</t>
    </r>
    <r>
      <rPr>
        <vertAlign val="subscript"/>
        <sz val="10"/>
        <rFont val="Arial"/>
        <family val="2"/>
      </rPr>
      <t>2</t>
    </r>
    <r>
      <rPr>
        <sz val="10"/>
        <rFont val="Arial"/>
        <family val="2"/>
      </rPr>
      <t>-reductie per jaar. Windturbines met vermogen van 3MW.</t>
    </r>
  </si>
  <si>
    <r>
      <t>ton CO</t>
    </r>
    <r>
      <rPr>
        <vertAlign val="subscript"/>
        <sz val="10"/>
        <rFont val="Arial"/>
        <family val="2"/>
      </rPr>
      <t>2</t>
    </r>
    <r>
      <rPr>
        <sz val="10"/>
        <rFont val="Arial"/>
        <family val="2"/>
      </rPr>
      <t>-reductie per jaar t.g.v. vermeden aardgasverbruik per aantal woningen aangesloten op het warmtenet.</t>
    </r>
  </si>
  <si>
    <r>
      <t xml:space="preserve">IPCC berekening aangroei bovengrondse en ondergrondse biomassa.
</t>
    </r>
    <r>
      <rPr>
        <b/>
        <sz val="10"/>
        <rFont val="Arial"/>
        <family val="2"/>
      </rPr>
      <t>Opname CO</t>
    </r>
    <r>
      <rPr>
        <b/>
        <vertAlign val="subscript"/>
        <sz val="10"/>
        <rFont val="Arial"/>
        <family val="2"/>
      </rPr>
      <t>2</t>
    </r>
    <r>
      <rPr>
        <b/>
        <sz val="10"/>
        <rFont val="Arial"/>
        <family val="2"/>
      </rPr>
      <t xml:space="preserve"> door biomassa mag enkel meegerekend worden als alle uitstoot van biomassaverbranding ook wordt meegerekend en niet gelijkgesteld wordt aan 0.</t>
    </r>
  </si>
  <si>
    <r>
      <t>ton CO</t>
    </r>
    <r>
      <rPr>
        <vertAlign val="subscript"/>
        <sz val="10"/>
        <rFont val="Arial"/>
        <family val="2"/>
      </rPr>
      <t>2</t>
    </r>
    <r>
      <rPr>
        <sz val="10"/>
        <rFont val="Arial"/>
        <family val="2"/>
      </rPr>
      <t>-captatie per m haag of houtkant (in een duurzaam beheersysteem van de gemeente onderhouden) (bron provincie Antwerpen literatuuronderzoek 2013 en overleg Kris Verheyen prof. UGent)</t>
    </r>
  </si>
  <si>
    <t>(bron: Intergovernmental Panel on Climate Change, IPCC 2006 omrekeningsfactoren)</t>
  </si>
  <si>
    <t>Renovatie van gemiddeld gemeentehuis met een cluster van maatregelen
(KEUZE 1: Energieverbruik is onbekend)</t>
  </si>
  <si>
    <t>Renovatie van bestaande gebouwen met een cluster van maatregelen
(KEUZE 2: Energieverbruik van het gebouw is gekend)</t>
  </si>
  <si>
    <t>Installatie van windturbines
(KEUZE1: geproduceerde hoeveelheid energie is bekend)</t>
  </si>
  <si>
    <t>Installatie van windturbines
(KEUZE 2: geproduceerde hoeveelheid energie is onbekend)</t>
  </si>
  <si>
    <t>(bron: benchmark uit gemeentelijke broeikasgasinventarissen van provincie Antwerpen: gemiddelde uitstoot niet gerenoveerd gemeentehuis: 100 ton CO2-equivalenten (ruim berekend), gecombineerd met aanname van VITO (bron: maatregelentool LNE) dat reductie van uitstoot 30% is bij renovatie tertiair gebouw (hvac en verlichting))</t>
  </si>
  <si>
    <t>Op basis van werkelijk verbruik van het gebouw en de omrekeningsfactoren naar CO2-uitstoot in dit document. Gecombineerd met aanname van VITO (bron: maatregelentool LNE) dat reductie van uitstoot 30% is bij renovatie tertiair gebouw (hvac en verlichting).</t>
  </si>
  <si>
    <t>VITO maatregelentool (achtergrondinformatie: dimmen en doven van openbare verlichting van een gemiddelde gemeente geeft een gemiddelde besparing van 500.000 kWh)</t>
  </si>
  <si>
    <t>nulmetingen burgemeestersconvenant opgemaakt door VITO in opdracht van LNE. Gemiddelde voor Vlaanderen.</t>
  </si>
  <si>
    <t>(bron: Zero Emission Solutions)</t>
  </si>
  <si>
    <t>(bron: ANWB en Ecolife)</t>
  </si>
  <si>
    <r>
      <t xml:space="preserve">(bron: provincie Antwerpen literatuuronderzoek 2013 en overleg Kris Verheyen prof. UGent). (gaat over gemiddelde uitstoot over volledig laanbomenpark van de gemeente (grote en kleine bomen samen)). Om het zo om te rekenen moet je als gemeente garantie geven voor onderhoud en behoud van deze bomen gedurende de komende 50 jaar. Omrekeningsfactor is niet geldig voor pas aangeplante bomen: diameter van bomen moet groter zijn dan 16 cm.
</t>
    </r>
    <r>
      <rPr>
        <b/>
        <sz val="10"/>
        <rFont val="Arial"/>
        <family val="2"/>
      </rPr>
      <t>Opname CO</t>
    </r>
    <r>
      <rPr>
        <b/>
        <vertAlign val="subscript"/>
        <sz val="10"/>
        <rFont val="Arial"/>
        <family val="2"/>
      </rPr>
      <t>2</t>
    </r>
    <r>
      <rPr>
        <b/>
        <sz val="10"/>
        <rFont val="Arial"/>
        <family val="2"/>
      </rPr>
      <t xml:space="preserve"> door biomassa mag enkel meegerekend worden als alle uitstoot van biomassaverbranding ook wordt meegerekend en niet gelijkgesteld wordt aan 0.</t>
    </r>
  </si>
  <si>
    <r>
      <t>Totale CO</t>
    </r>
    <r>
      <rPr>
        <b/>
        <vertAlign val="subscript"/>
        <sz val="16"/>
        <color theme="1"/>
        <rFont val="Arial"/>
        <family val="2"/>
      </rPr>
      <t>2</t>
    </r>
    <r>
      <rPr>
        <b/>
        <sz val="16"/>
        <color theme="1"/>
        <rFont val="Arial"/>
        <family val="2"/>
      </rPr>
      <t>-emissie nulmeting (ton) =</t>
    </r>
  </si>
  <si>
    <t>kWh stookolie vermijden</t>
  </si>
  <si>
    <r>
      <t>ton CO</t>
    </r>
    <r>
      <rPr>
        <vertAlign val="subscript"/>
        <sz val="10"/>
        <rFont val="Arial"/>
        <family val="2"/>
      </rPr>
      <t>2</t>
    </r>
    <r>
      <rPr>
        <sz val="10"/>
        <rFont val="Arial"/>
        <family val="2"/>
      </rPr>
      <t xml:space="preserve">-reductie per dakisolatie (bron: maatregelentool LNE), </t>
    </r>
    <r>
      <rPr>
        <i/>
        <sz val="10"/>
        <rFont val="Arial"/>
        <family val="2"/>
      </rPr>
      <t>Als verschillende maatregelen gecombineerd worden en toegepast worden op een zelfde gebouw dient er rekening gehouden te worden met verminderde reducties (bv. een huis waar het dak van geïsoleerd is levert minder op wanneer gevel ook geïsoleerd wordt)</t>
    </r>
  </si>
  <si>
    <r>
      <t>ton CO</t>
    </r>
    <r>
      <rPr>
        <vertAlign val="subscript"/>
        <sz val="10"/>
        <rFont val="Arial"/>
        <family val="2"/>
      </rPr>
      <t>2</t>
    </r>
    <r>
      <rPr>
        <sz val="10"/>
        <rFont val="Arial"/>
        <family val="2"/>
      </rPr>
      <t>-reductie per muurisolatie (bron: maatregelentool LNE), Als verschillende maatregelen gecombineerd worden en toegepast worden op een zelfde gebouw dient er rekening gehouden te worden met verminderde reducties (bv. een huis waar het dak van geïsoleerd is levert minder op wanneer gevel ook geïsoleerd wordt)</t>
    </r>
  </si>
  <si>
    <r>
      <t>ton CO</t>
    </r>
    <r>
      <rPr>
        <vertAlign val="subscript"/>
        <sz val="10"/>
        <rFont val="Arial"/>
        <family val="2"/>
      </rPr>
      <t>2</t>
    </r>
    <r>
      <rPr>
        <sz val="10"/>
        <rFont val="Arial"/>
        <family val="2"/>
      </rPr>
      <t>-reductie per huishouden met zonneboiler (bron: maatregelentool LNE), Als verschillende maatregelen gecombineerd worden en toegepast worden op een zelfde gebouw dient er rekening gehouden te worden met verminderde reducties (bv. een huis waar het dak van geïsoleerd is levert minder op wanneer gevel ook geïsoleerd wordt)</t>
    </r>
  </si>
  <si>
    <r>
      <t>ton CO</t>
    </r>
    <r>
      <rPr>
        <vertAlign val="subscript"/>
        <sz val="10"/>
        <rFont val="Arial"/>
        <family val="2"/>
      </rPr>
      <t>2</t>
    </r>
    <r>
      <rPr>
        <sz val="10"/>
        <rFont val="Arial"/>
        <family val="2"/>
      </rPr>
      <t>-reductie per huishouden met betere beglazing (bron: maatregelentool LNE), Als verschillende maatregelen gecombineerd worden en toegepast worden op een zelfde gebouw dient er rekening gehouden te worden met verminderde reducties (bv. een huis waar het dak van geïsoleerd is levert minder op wanneer gevel ook geïsoleerd wordt)</t>
    </r>
  </si>
  <si>
    <r>
      <t>ton CO</t>
    </r>
    <r>
      <rPr>
        <vertAlign val="subscript"/>
        <sz val="10"/>
        <rFont val="Arial"/>
        <family val="2"/>
      </rPr>
      <t>2</t>
    </r>
    <r>
      <rPr>
        <sz val="10"/>
        <rFont val="Arial"/>
        <family val="2"/>
      </rPr>
      <t>-reductie per huishouden met warmtepomp (bron: maatregelentool LNE), Als verschillende maatregelen gecombineerd worden en toegepast worden op een zelfde gebouw dient er rekening gehouden te worden met verminderde reducties (bv. een huis waar het dak van geïsoleerd is levert minder op wanneer gevel ook geïsoleerd wordt)</t>
    </r>
  </si>
  <si>
    <t>nee</t>
  </si>
  <si>
    <t>ja</t>
  </si>
  <si>
    <t>Opname/uitstoot vermijden</t>
  </si>
  <si>
    <t>Bestaand wetland/moeras behouden of nieuw wetland/moeras creëren en beheren</t>
  </si>
  <si>
    <t>ha</t>
  </si>
  <si>
    <r>
      <t>*berekening van de CO</t>
    </r>
    <r>
      <rPr>
        <vertAlign val="subscript"/>
        <sz val="10"/>
        <color theme="1"/>
        <rFont val="Arial"/>
        <family val="2"/>
      </rPr>
      <t>2</t>
    </r>
    <r>
      <rPr>
        <sz val="10"/>
        <color theme="1"/>
        <rFont val="Arial"/>
        <family val="2"/>
      </rPr>
      <t>-reductie bij projecten voor de Vlaamse Klimaatsubsidie 2018 (lichtblauwe rijen)</t>
    </r>
  </si>
  <si>
    <t xml:space="preserve">
PROVINCIALE MONITORINGTOOL KLIMAATACTIES</t>
  </si>
  <si>
    <t>Komt in aanmerking voor Vlaamse klimaatsubsidie?</t>
  </si>
  <si>
    <t>Pocketvergister op basis van rundermest in de landbouwsector installeren</t>
  </si>
  <si>
    <t>aantal vergisters</t>
  </si>
  <si>
    <t>Hoeveel emissie vermeden wordt, is afhankelijk van de emissies bij de oorspronkelijke mestopslag, die op hun beurt afhankelijk zijn van het type opslag, de temperatuur en het al dan niet afdekken van de opslag. Uit een meta-analyse van de emissie van broeikasgassen door het gebruik van pocketvergisters op melkveebedrijven bleek dat de mediaan veranderingen in emissies t.o.v. referentie scenario -43% voor mestopslag, -6,3 % voor mestaanwending op het veld, -11% voor energiegebruik van fossiele brandstoffen en +0,4% voor kunstmest bedroegen. (bron LNE, studie Vito)</t>
  </si>
  <si>
    <r>
      <t xml:space="preserve">De omrekeningsfactoren </t>
    </r>
    <r>
      <rPr>
        <b/>
        <sz val="20"/>
        <color theme="8" tint="0.79998168889431442"/>
        <rFont val="Arial"/>
        <family val="2"/>
      </rPr>
      <t>met</t>
    </r>
    <r>
      <rPr>
        <b/>
        <sz val="20"/>
        <color theme="1"/>
        <rFont val="Arial"/>
        <family val="2"/>
      </rPr>
      <t xml:space="preserve"> </t>
    </r>
    <r>
      <rPr>
        <b/>
        <sz val="20"/>
        <color theme="8" tint="0.79998168889431442"/>
        <rFont val="Arial"/>
        <family val="2"/>
      </rPr>
      <t>lichtblauwe achtergrond</t>
    </r>
    <r>
      <rPr>
        <b/>
        <sz val="20"/>
        <color theme="1"/>
        <rFont val="Arial"/>
        <family val="2"/>
      </rPr>
      <t xml:space="preserve"> gelden voor indienen van</t>
    </r>
    <r>
      <rPr>
        <b/>
        <sz val="20"/>
        <color theme="9"/>
        <rFont val="Arial"/>
        <family val="2"/>
      </rPr>
      <t xml:space="preserve"> klimaatsubsidie lokale besturen Vlaanderen 
</t>
    </r>
    <r>
      <rPr>
        <b/>
        <sz val="20"/>
        <color theme="1"/>
        <rFont val="Arial"/>
        <family val="2"/>
      </rPr>
      <t xml:space="preserve">(voor 15 september 2018)
</t>
    </r>
    <r>
      <rPr>
        <b/>
        <i/>
        <sz val="12"/>
        <color theme="1"/>
        <rFont val="Arial"/>
        <family val="2"/>
      </rPr>
      <t xml:space="preserve">Maatregelen die elektriciteit besparen zijn waardevol, maar komen niet in aanmerking voor deze subsidie omdat zij niet  rechtstreeks bijdragen aan de Vlaamse emissiedoelstellingen.
http://burgemeestersconvenant.be/oproep-klimaatprojecten  </t>
    </r>
  </si>
  <si>
    <r>
      <t>(bron: CO</t>
    </r>
    <r>
      <rPr>
        <vertAlign val="subscript"/>
        <sz val="10"/>
        <rFont val="Arial"/>
        <family val="2"/>
      </rPr>
      <t>2</t>
    </r>
    <r>
      <rPr>
        <sz val="10"/>
        <rFont val="Arial"/>
        <family val="2"/>
      </rPr>
      <t xml:space="preserve">-emissiefactoren.nl herleid naar grijze stroom in Vlaanderen), </t>
    </r>
    <r>
      <rPr>
        <sz val="10"/>
        <color rgb="FFFF0000"/>
        <rFont val="Arial"/>
        <family val="2"/>
      </rPr>
      <t>opgelet wijziging augustus 2018</t>
    </r>
  </si>
  <si>
    <r>
      <rPr>
        <i/>
        <sz val="8"/>
        <color theme="1"/>
        <rFont val="Arial"/>
        <family val="2"/>
      </rPr>
      <t xml:space="preserve">versie 2.4 oktober 2018) </t>
    </r>
    <r>
      <rPr>
        <sz val="10"/>
        <color theme="1"/>
        <rFont val="Arial"/>
        <family val="2"/>
      </rPr>
      <t>(</t>
    </r>
    <r>
      <rPr>
        <i/>
        <sz val="8"/>
        <color theme="1"/>
        <rFont val="Arial"/>
        <family val="2"/>
      </rPr>
      <t>de tool werd ontworpen door: provincie West-Vlaanderen, provincie Oost-Vlaanderen, provincie Limburg, provincie Vlaams-Brabant, provincie Antwerpen)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</si>
</sst>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_-* #,##0.00\ _€_-;\-* #,##0.00\ _€_-;_-* &quot;-&quot;??\ _€_-;_-@_-"/>
    <numFmt numFmtId="165" formatCode="_(* #,##0.00_);_(* \(#,##0.00\);_(* &quot;-&quot;??_);_(@_)"/>
    <numFmt numFmtId="166" formatCode="#,##0.0"/>
    <numFmt numFmtId="167" formatCode="_-* #,##0_-;\-* #,##0_-;_-* &quot;-&quot;_-;_-@_-"/>
    <numFmt numFmtId="168" formatCode="_-* #,##0.00_-;\-* #,##0.00_-;_-* &quot;-&quot;??_-;_-@_-"/>
    <numFmt numFmtId="169" formatCode="_-* #,##0.00\ [$€]_-;\-* #,##0.00\ [$€]_-;_-* &quot;-&quot;??\ [$€]_-;_-@_-"/>
    <numFmt numFmtId="170" formatCode="0.0"/>
    <numFmt numFmtId="171" formatCode="_-&quot;£&quot;* #,##0_-;\-&quot;£&quot;* #,##0_-;_-&quot;£&quot;* &quot;-&quot;_-;_-@_-"/>
    <numFmt numFmtId="172" formatCode="_-&quot;£&quot;* #,##0.00_-;\-&quot;£&quot;* #,##0.00_-;_-&quot;£&quot;* &quot;-&quot;??_-;_-@_-"/>
    <numFmt numFmtId="173" formatCode="0.0000"/>
    <numFmt numFmtId="174" formatCode="0.000"/>
    <numFmt numFmtId="175" formatCode="0.00000"/>
    <numFmt numFmtId="176" formatCode="0.000000"/>
  </numFmts>
  <fonts count="57">
    <font>
      <sz val="10"/>
      <color theme="1"/>
      <name val="Arial"/>
      <family val="2"/>
    </font>
    <font>
      <sz val="11"/>
      <color theme="1"/>
      <name val="Calibri"/>
      <family val="2"/>
      <scheme val="minor"/>
    </font>
    <font>
      <b/>
      <sz val="10"/>
      <color theme="1"/>
      <name val="Arial"/>
      <family val="2"/>
    </font>
    <font>
      <b/>
      <sz val="20"/>
      <color theme="1"/>
      <name val="Arial"/>
      <family val="2"/>
    </font>
    <font>
      <b/>
      <sz val="12"/>
      <color theme="1"/>
      <name val="Arial"/>
      <family val="2"/>
    </font>
    <font>
      <sz val="9"/>
      <color indexed="81"/>
      <name val="Tahoma"/>
      <family val="2"/>
    </font>
    <font>
      <b/>
      <sz val="9"/>
      <color indexed="81"/>
      <name val="Tahoma"/>
      <family val="2"/>
    </font>
    <font>
      <b/>
      <sz val="10"/>
      <color theme="0"/>
      <name val="Arial"/>
      <family val="2"/>
    </font>
    <font>
      <sz val="10"/>
      <name val="Arial"/>
      <family val="2"/>
    </font>
    <font>
      <sz val="10"/>
      <color theme="1"/>
      <name val="Arial"/>
      <family val="2"/>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vertAlign val="subscript"/>
      <sz val="10"/>
      <name val="Arial"/>
      <family val="2"/>
    </font>
    <font>
      <sz val="10"/>
      <color indexed="8"/>
      <name val="Arial"/>
      <family val="2"/>
    </font>
    <font>
      <sz val="11"/>
      <color indexed="8"/>
      <name val="Calibri"/>
      <family val="2"/>
    </font>
    <font>
      <sz val="11"/>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sz val="10"/>
      <name val="MS Sans Serif"/>
      <family val="2"/>
    </font>
    <font>
      <u/>
      <sz val="11"/>
      <color theme="10"/>
      <name val="Calibri"/>
      <family val="2"/>
    </font>
    <font>
      <sz val="12"/>
      <color rgb="FF9C6500"/>
      <name val="Helvetica Neue"/>
      <family val="2"/>
    </font>
    <font>
      <sz val="12"/>
      <color rgb="FF006100"/>
      <name val="Helvetica Neue"/>
      <family val="2"/>
    </font>
    <font>
      <sz val="10"/>
      <color rgb="FFFF0000"/>
      <name val="Arial"/>
      <family val="2"/>
    </font>
    <font>
      <sz val="10"/>
      <color rgb="FF00B050"/>
      <name val="Arial"/>
      <family val="2"/>
    </font>
    <font>
      <i/>
      <sz val="10"/>
      <color rgb="FF00B050"/>
      <name val="Arial"/>
      <family val="2"/>
    </font>
    <font>
      <sz val="10"/>
      <color theme="7"/>
      <name val="Arial"/>
      <family val="2"/>
    </font>
    <font>
      <sz val="10"/>
      <color rgb="FF7030A0"/>
      <name val="Arial"/>
      <family val="2"/>
    </font>
    <font>
      <sz val="10"/>
      <color theme="7" tint="-0.249977111117893"/>
      <name val="Arial"/>
      <family val="2"/>
    </font>
    <font>
      <b/>
      <sz val="10"/>
      <name val="Arial"/>
      <family val="2"/>
    </font>
    <font>
      <b/>
      <sz val="10"/>
      <color rgb="FF000000"/>
      <name val="Arial"/>
      <family val="2"/>
    </font>
    <font>
      <b/>
      <vertAlign val="subscript"/>
      <sz val="10"/>
      <name val="Arial"/>
      <family val="2"/>
    </font>
    <font>
      <b/>
      <vertAlign val="subscript"/>
      <sz val="10"/>
      <color theme="0"/>
      <name val="Arial"/>
      <family val="2"/>
    </font>
    <font>
      <b/>
      <sz val="14"/>
      <color theme="1"/>
      <name val="Arial"/>
      <family val="2"/>
    </font>
    <font>
      <b/>
      <sz val="16"/>
      <color theme="1"/>
      <name val="Arial"/>
      <family val="2"/>
    </font>
    <font>
      <sz val="16"/>
      <color theme="1"/>
      <name val="Arial"/>
      <family val="2"/>
    </font>
    <font>
      <vertAlign val="subscript"/>
      <sz val="10"/>
      <color theme="1"/>
      <name val="Arial"/>
      <family val="2"/>
    </font>
    <font>
      <b/>
      <vertAlign val="subscript"/>
      <sz val="10"/>
      <color rgb="FF000000"/>
      <name val="Arial"/>
      <family val="2"/>
    </font>
    <font>
      <b/>
      <vertAlign val="subscript"/>
      <sz val="16"/>
      <color theme="1"/>
      <name val="Arial"/>
      <family val="2"/>
    </font>
    <font>
      <i/>
      <sz val="10"/>
      <name val="Arial"/>
      <family val="2"/>
    </font>
    <font>
      <u/>
      <sz val="10"/>
      <color theme="10"/>
      <name val="Arial"/>
      <family val="2"/>
    </font>
    <font>
      <b/>
      <sz val="20"/>
      <color theme="9"/>
      <name val="Arial"/>
      <family val="2"/>
    </font>
    <font>
      <b/>
      <i/>
      <sz val="12"/>
      <color theme="1"/>
      <name val="Arial"/>
      <family val="2"/>
    </font>
    <font>
      <sz val="10"/>
      <name val="Helvetica Neue"/>
    </font>
    <font>
      <sz val="10"/>
      <color theme="9" tint="-0.249977111117893"/>
      <name val="Arial"/>
      <family val="2"/>
    </font>
    <font>
      <i/>
      <sz val="8"/>
      <color theme="1"/>
      <name val="Arial"/>
      <family val="2"/>
    </font>
    <font>
      <b/>
      <sz val="20"/>
      <color theme="8" tint="0.79998168889431442"/>
      <name val="Arial"/>
      <family val="2"/>
    </font>
  </fonts>
  <fills count="2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EB9C"/>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rgb="FFCCFFCC"/>
        <bgColor indexed="64"/>
      </patternFill>
    </fill>
    <fill>
      <patternFill patternType="solid">
        <fgColor theme="9" tint="0.59999389629810485"/>
        <bgColor indexed="64"/>
      </patternFill>
    </fill>
    <fill>
      <patternFill patternType="solid">
        <fgColor rgb="FF4A9C98"/>
        <bgColor indexed="64"/>
      </patternFill>
    </fill>
    <fill>
      <patternFill patternType="solid">
        <fgColor rgb="FF9BA13F"/>
        <bgColor indexed="64"/>
      </patternFill>
    </fill>
    <fill>
      <patternFill patternType="solid">
        <fgColor rgb="FF9BA13F"/>
        <bgColor theme="8"/>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s>
  <borders count="50">
    <border>
      <left/>
      <right/>
      <top/>
      <bottom/>
      <diagonal/>
    </border>
    <border>
      <left style="thin">
        <color theme="8"/>
      </left>
      <right/>
      <top style="thin">
        <color theme="8"/>
      </top>
      <bottom/>
      <diagonal/>
    </border>
    <border>
      <left/>
      <right/>
      <top style="thin">
        <color theme="8"/>
      </top>
      <bottom/>
      <diagonal/>
    </border>
    <border>
      <left/>
      <right/>
      <top/>
      <bottom style="thick">
        <color theme="4"/>
      </bottom>
      <diagonal/>
    </border>
    <border>
      <left/>
      <right/>
      <top/>
      <bottom style="medium">
        <color theme="4" tint="0.39997558519241921"/>
      </bottom>
      <diagonal/>
    </border>
    <border>
      <left style="thin">
        <color theme="8"/>
      </left>
      <right style="thin">
        <color theme="8"/>
      </right>
      <top style="thin">
        <color theme="8"/>
      </top>
      <bottom style="thin">
        <color theme="8"/>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auto="1"/>
      </left>
      <right/>
      <top style="double">
        <color auto="1"/>
      </top>
      <bottom/>
      <diagonal/>
    </border>
    <border>
      <left/>
      <right style="thin">
        <color theme="8"/>
      </right>
      <top style="thin">
        <color theme="8"/>
      </top>
      <bottom style="thin">
        <color theme="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diagonal/>
    </border>
    <border>
      <left style="medium">
        <color indexed="64"/>
      </left>
      <right style="medium">
        <color indexed="64"/>
      </right>
      <top style="medium">
        <color indexed="64"/>
      </top>
      <bottom style="medium">
        <color indexed="64"/>
      </bottom>
      <diagonal/>
    </border>
    <border>
      <left style="thick">
        <color theme="8"/>
      </left>
      <right style="thin">
        <color theme="8"/>
      </right>
      <top style="thick">
        <color theme="8"/>
      </top>
      <bottom style="thin">
        <color theme="8"/>
      </bottom>
      <diagonal/>
    </border>
    <border>
      <left style="thin">
        <color theme="8"/>
      </left>
      <right style="thin">
        <color theme="8"/>
      </right>
      <top style="thick">
        <color theme="8"/>
      </top>
      <bottom style="thin">
        <color theme="8"/>
      </bottom>
      <diagonal/>
    </border>
    <border>
      <left style="thin">
        <color theme="8"/>
      </left>
      <right style="thick">
        <color theme="8"/>
      </right>
      <top style="thick">
        <color theme="8"/>
      </top>
      <bottom style="thin">
        <color theme="8"/>
      </bottom>
      <diagonal/>
    </border>
    <border>
      <left style="thick">
        <color theme="8"/>
      </left>
      <right style="thin">
        <color theme="8"/>
      </right>
      <top style="thin">
        <color theme="8"/>
      </top>
      <bottom style="thick">
        <color theme="8"/>
      </bottom>
      <diagonal/>
    </border>
    <border>
      <left style="thin">
        <color theme="8"/>
      </left>
      <right style="thin">
        <color theme="8"/>
      </right>
      <top style="thin">
        <color theme="8"/>
      </top>
      <bottom style="thick">
        <color theme="8"/>
      </bottom>
      <diagonal/>
    </border>
    <border>
      <left style="thin">
        <color theme="8"/>
      </left>
      <right style="thick">
        <color theme="8"/>
      </right>
      <top style="thin">
        <color theme="8"/>
      </top>
      <bottom style="thick">
        <color theme="8"/>
      </bottom>
      <diagonal/>
    </border>
    <border>
      <left style="thick">
        <color theme="8"/>
      </left>
      <right style="thin">
        <color theme="8"/>
      </right>
      <top style="thin">
        <color theme="8"/>
      </top>
      <bottom style="thin">
        <color theme="8"/>
      </bottom>
      <diagonal/>
    </border>
    <border>
      <left style="thin">
        <color theme="8"/>
      </left>
      <right style="thick">
        <color theme="8"/>
      </right>
      <top style="thin">
        <color theme="8"/>
      </top>
      <bottom style="thin">
        <color theme="8"/>
      </bottom>
      <diagonal/>
    </border>
    <border>
      <left style="thick">
        <color theme="8"/>
      </left>
      <right style="thin">
        <color theme="8"/>
      </right>
      <top style="thin">
        <color theme="8"/>
      </top>
      <bottom/>
      <diagonal/>
    </border>
    <border>
      <left style="thick">
        <color theme="8"/>
      </left>
      <right style="thin">
        <color theme="8"/>
      </right>
      <top style="thick">
        <color theme="8"/>
      </top>
      <bottom/>
      <diagonal/>
    </border>
    <border>
      <left style="thin">
        <color theme="8"/>
      </left>
      <right style="thin">
        <color theme="8"/>
      </right>
      <top style="thick">
        <color theme="8"/>
      </top>
      <bottom/>
      <diagonal/>
    </border>
    <border>
      <left style="thin">
        <color theme="8"/>
      </left>
      <right style="thick">
        <color theme="8"/>
      </right>
      <top style="thick">
        <color theme="8"/>
      </top>
      <bottom/>
      <diagonal/>
    </border>
    <border>
      <left style="thick">
        <color theme="8"/>
      </left>
      <right style="thin">
        <color theme="8"/>
      </right>
      <top/>
      <bottom/>
      <diagonal/>
    </border>
    <border>
      <left style="thin">
        <color theme="8"/>
      </left>
      <right style="thick">
        <color theme="8"/>
      </right>
      <top/>
      <bottom/>
      <diagonal/>
    </border>
    <border>
      <left style="thick">
        <color theme="8"/>
      </left>
      <right style="thin">
        <color theme="8"/>
      </right>
      <top/>
      <bottom style="thin">
        <color theme="8"/>
      </bottom>
      <diagonal/>
    </border>
    <border>
      <left style="thin">
        <color theme="8"/>
      </left>
      <right style="thick">
        <color theme="8"/>
      </right>
      <top/>
      <bottom style="thin">
        <color theme="8"/>
      </bottom>
      <diagonal/>
    </border>
    <border>
      <left style="thin">
        <color theme="8"/>
      </left>
      <right style="thick">
        <color theme="8"/>
      </right>
      <top style="thin">
        <color theme="8"/>
      </top>
      <bottom/>
      <diagonal/>
    </border>
    <border>
      <left style="thin">
        <color theme="8"/>
      </left>
      <right style="thin">
        <color theme="8"/>
      </right>
      <top/>
      <bottom style="thick">
        <color theme="8"/>
      </bottom>
      <diagonal/>
    </border>
    <border>
      <left/>
      <right/>
      <top style="thin">
        <color theme="8"/>
      </top>
      <bottom style="thick">
        <color theme="8"/>
      </bottom>
      <diagonal/>
    </border>
    <border>
      <left style="thin">
        <color theme="8"/>
      </left>
      <right style="thin">
        <color theme="8"/>
      </right>
      <top style="thick">
        <color theme="8"/>
      </top>
      <bottom style="thick">
        <color theme="8"/>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ck">
        <color theme="8"/>
      </left>
      <right style="thin">
        <color theme="8"/>
      </right>
      <top style="thick">
        <color theme="8"/>
      </top>
      <bottom style="thick">
        <color theme="8"/>
      </bottom>
      <diagonal/>
    </border>
    <border>
      <left style="thick">
        <color theme="8"/>
      </left>
      <right style="thin">
        <color theme="8"/>
      </right>
      <top/>
      <bottom style="thick">
        <color theme="8"/>
      </bottom>
      <diagonal/>
    </border>
    <border>
      <left style="thin">
        <color theme="8"/>
      </left>
      <right style="thick">
        <color theme="8"/>
      </right>
      <top/>
      <bottom style="thick">
        <color theme="8"/>
      </bottom>
      <diagonal/>
    </border>
    <border>
      <left/>
      <right/>
      <top/>
      <bottom style="thin">
        <color theme="8"/>
      </bottom>
      <diagonal/>
    </border>
    <border>
      <left style="thick">
        <color theme="8"/>
      </left>
      <right style="thick">
        <color theme="8"/>
      </right>
      <top style="thick">
        <color theme="8"/>
      </top>
      <bottom style="thin">
        <color theme="8"/>
      </bottom>
      <diagonal/>
    </border>
    <border>
      <left style="thick">
        <color theme="8"/>
      </left>
      <right style="thick">
        <color theme="8"/>
      </right>
      <top style="thin">
        <color theme="8"/>
      </top>
      <bottom style="thin">
        <color theme="8"/>
      </bottom>
      <diagonal/>
    </border>
    <border>
      <left style="thick">
        <color theme="8"/>
      </left>
      <right style="thick">
        <color theme="8"/>
      </right>
      <top style="thin">
        <color theme="8"/>
      </top>
      <bottom style="thick">
        <color theme="8"/>
      </bottom>
      <diagonal/>
    </border>
    <border>
      <left style="thick">
        <color theme="8"/>
      </left>
      <right style="thick">
        <color theme="8"/>
      </right>
      <top/>
      <bottom style="thin">
        <color theme="8"/>
      </bottom>
      <diagonal/>
    </border>
  </borders>
  <cellStyleXfs count="161">
    <xf numFmtId="0" fontId="0" fillId="0" borderId="0"/>
    <xf numFmtId="43" fontId="9" fillId="0" borderId="0" applyFont="0" applyFill="0" applyBorder="0" applyAlignment="0" applyProtection="0"/>
    <xf numFmtId="0" fontId="13" fillId="3" borderId="0" applyNumberFormat="0" applyBorder="0" applyAlignment="0" applyProtection="0"/>
    <xf numFmtId="0" fontId="1" fillId="0" borderId="0"/>
    <xf numFmtId="0" fontId="1" fillId="0" borderId="0"/>
    <xf numFmtId="0" fontId="8" fillId="0" borderId="0"/>
    <xf numFmtId="0" fontId="8" fillId="0" borderId="0"/>
    <xf numFmtId="0" fontId="15" fillId="0" borderId="0"/>
    <xf numFmtId="4" fontId="18" fillId="5" borderId="7">
      <alignment horizontal="right" vertical="center"/>
    </xf>
    <xf numFmtId="0" fontId="16" fillId="6" borderId="8" applyFont="0" applyBorder="0">
      <alignment vertical="center"/>
    </xf>
    <xf numFmtId="0" fontId="19" fillId="7" borderId="0" applyNumberFormat="0" applyBorder="0" applyAlignment="0" applyProtection="0"/>
    <xf numFmtId="0" fontId="20" fillId="0" borderId="0" applyNumberFormat="0" applyAlignment="0" applyProtection="0"/>
    <xf numFmtId="166" fontId="16" fillId="0" borderId="6">
      <alignment vertical="center"/>
    </xf>
    <xf numFmtId="166" fontId="16" fillId="0" borderId="6">
      <alignment vertical="center"/>
    </xf>
    <xf numFmtId="166" fontId="16" fillId="0" borderId="6">
      <alignment vertical="center"/>
    </xf>
    <xf numFmtId="164" fontId="1" fillId="0" borderId="0" applyFont="0" applyFill="0" applyBorder="0" applyAlignment="0" applyProtection="0"/>
    <xf numFmtId="0" fontId="8" fillId="8" borderId="0" applyNumberFormat="0" applyBorder="0" applyAlignment="0">
      <protection hidden="1"/>
    </xf>
    <xf numFmtId="0" fontId="21" fillId="0" borderId="0" applyNumberFormat="0" applyFont="0" applyAlignment="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0" fontId="22" fillId="0" borderId="0" applyNumberFormat="0" applyFill="0" applyBorder="0" applyAlignment="0" applyProtection="0">
      <alignment vertical="top"/>
      <protection locked="0"/>
    </xf>
    <xf numFmtId="170" fontId="17" fillId="8" borderId="6">
      <alignment horizontal="right" vertical="center"/>
    </xf>
    <xf numFmtId="170" fontId="17" fillId="8" borderId="6">
      <alignment horizontal="right" vertical="center"/>
    </xf>
    <xf numFmtId="170" fontId="17" fillId="8" borderId="6">
      <alignment horizontal="right" vertical="center"/>
    </xf>
    <xf numFmtId="170" fontId="23" fillId="9" borderId="6">
      <alignment horizontal="right" vertical="center"/>
    </xf>
    <xf numFmtId="170" fontId="23" fillId="9" borderId="6">
      <alignment horizontal="right" vertical="center"/>
    </xf>
    <xf numFmtId="170" fontId="23" fillId="9" borderId="6">
      <alignment horizontal="right" vertical="center"/>
    </xf>
    <xf numFmtId="165" fontId="8" fillId="0" borderId="0" applyFont="0" applyFill="0" applyBorder="0" applyAlignment="0" applyProtection="0"/>
    <xf numFmtId="0" fontId="8" fillId="10" borderId="0" applyNumberFormat="0" applyFont="0" applyBorder="0" applyAlignment="0"/>
    <xf numFmtId="167" fontId="24" fillId="0" borderId="0" applyFont="0" applyFill="0" applyBorder="0" applyAlignment="0" applyProtection="0"/>
    <xf numFmtId="168" fontId="24" fillId="0" borderId="0" applyFont="0" applyFill="0" applyBorder="0" applyAlignment="0" applyProtection="0"/>
    <xf numFmtId="171" fontId="24" fillId="0" borderId="0" applyFont="0" applyFill="0" applyBorder="0" applyAlignment="0" applyProtection="0"/>
    <xf numFmtId="172" fontId="24" fillId="0" borderId="0" applyFont="0" applyFill="0" applyBorder="0" applyAlignment="0" applyProtection="0"/>
    <xf numFmtId="0" fontId="25" fillId="0" borderId="0"/>
    <xf numFmtId="0" fontId="8" fillId="0" borderId="0"/>
    <xf numFmtId="0" fontId="25" fillId="0" borderId="0"/>
    <xf numFmtId="0" fontId="15" fillId="0" borderId="0"/>
    <xf numFmtId="0" fontId="8" fillId="0" borderId="0"/>
    <xf numFmtId="4" fontId="18" fillId="0" borderId="6" applyFill="0" applyBorder="0" applyProtection="0">
      <alignment horizontal="right" vertical="center"/>
    </xf>
    <xf numFmtId="0" fontId="16" fillId="11" borderId="9" applyProtection="0">
      <alignment vertical="center"/>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26" fillId="1" borderId="10" applyNumberFormat="0" applyProtection="0">
      <alignment horizontal="left" vertical="top"/>
    </xf>
    <xf numFmtId="0" fontId="27" fillId="0" borderId="0"/>
    <xf numFmtId="171" fontId="8"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28" fillId="0" borderId="11">
      <alignment horizontal="left"/>
    </xf>
    <xf numFmtId="9" fontId="1"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29"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29" fillId="0" borderId="0"/>
    <xf numFmtId="0" fontId="8" fillId="0" borderId="0"/>
    <xf numFmtId="0" fontId="8" fillId="0" borderId="0"/>
    <xf numFmtId="0" fontId="29" fillId="0" borderId="0"/>
    <xf numFmtId="0" fontId="29" fillId="0" borderId="0"/>
    <xf numFmtId="0" fontId="8" fillId="0" borderId="0"/>
    <xf numFmtId="0" fontId="8" fillId="0" borderId="0"/>
    <xf numFmtId="0" fontId="8" fillId="0" borderId="0"/>
    <xf numFmtId="0" fontId="8" fillId="0" borderId="0"/>
    <xf numFmtId="0" fontId="29" fillId="0" borderId="0"/>
    <xf numFmtId="169" fontId="1" fillId="0" borderId="0"/>
    <xf numFmtId="169" fontId="30" fillId="0" borderId="0" applyNumberFormat="0" applyFill="0" applyBorder="0" applyAlignment="0" applyProtection="0">
      <alignment vertical="top"/>
      <protection locked="0"/>
    </xf>
    <xf numFmtId="169" fontId="8" fillId="0" borderId="0"/>
    <xf numFmtId="169" fontId="12" fillId="0" borderId="4" applyNumberFormat="0" applyFill="0" applyAlignment="0" applyProtection="0"/>
    <xf numFmtId="169" fontId="11" fillId="0" borderId="3" applyNumberFormat="0" applyFill="0" applyAlignment="0" applyProtection="0"/>
    <xf numFmtId="169" fontId="10" fillId="0" borderId="0" applyNumberFormat="0" applyFill="0" applyBorder="0" applyAlignment="0" applyProtection="0"/>
    <xf numFmtId="169" fontId="12" fillId="0" borderId="0" applyNumberFormat="0" applyFill="0" applyBorder="0" applyAlignment="0" applyProtection="0"/>
    <xf numFmtId="0" fontId="31" fillId="4" borderId="0" applyNumberFormat="0" applyBorder="0" applyAlignment="0" applyProtection="0"/>
    <xf numFmtId="0" fontId="32" fillId="3" borderId="0" applyNumberFormat="0" applyBorder="0" applyAlignment="0" applyProtection="0"/>
    <xf numFmtId="0" fontId="50" fillId="0" borderId="0" applyNumberFormat="0" applyFill="0" applyBorder="0" applyAlignment="0" applyProtection="0"/>
  </cellStyleXfs>
  <cellXfs count="295">
    <xf numFmtId="0" fontId="0" fillId="0" borderId="0" xfId="0"/>
    <xf numFmtId="0" fontId="2" fillId="0" borderId="0" xfId="0" applyFont="1"/>
    <xf numFmtId="0" fontId="0" fillId="2" borderId="0" xfId="0" applyFill="1"/>
    <xf numFmtId="0" fontId="0" fillId="0" borderId="0" xfId="0" applyNumberFormat="1" applyAlignment="1">
      <alignment wrapText="1"/>
    </xf>
    <xf numFmtId="0" fontId="8" fillId="0" borderId="0" xfId="0" applyFont="1" applyFill="1" applyBorder="1" applyAlignment="1">
      <alignment vertical="center" wrapText="1"/>
    </xf>
    <xf numFmtId="0" fontId="0" fillId="0" borderId="0" xfId="0" applyAlignment="1"/>
    <xf numFmtId="0" fontId="8" fillId="0" borderId="0" xfId="0" applyFont="1" applyAlignment="1"/>
    <xf numFmtId="0" fontId="0" fillId="0" borderId="0" xfId="0" applyFont="1"/>
    <xf numFmtId="0" fontId="34" fillId="0" borderId="0" xfId="0" applyFont="1"/>
    <xf numFmtId="0" fontId="34" fillId="0" borderId="0" xfId="0" applyFont="1" applyAlignment="1"/>
    <xf numFmtId="0" fontId="36" fillId="0" borderId="0" xfId="0" applyFont="1" applyAlignment="1"/>
    <xf numFmtId="0" fontId="33" fillId="0" borderId="0" xfId="0" applyFont="1"/>
    <xf numFmtId="0" fontId="37" fillId="0" borderId="0" xfId="0" applyFont="1"/>
    <xf numFmtId="0" fontId="0" fillId="0" borderId="0" xfId="0" applyAlignment="1">
      <alignment horizontal="left" vertical="center"/>
    </xf>
    <xf numFmtId="170" fontId="0" fillId="0" borderId="0" xfId="0" applyNumberFormat="1" applyAlignment="1">
      <alignment horizontal="left" vertical="center"/>
    </xf>
    <xf numFmtId="4" fontId="0" fillId="0" borderId="0" xfId="0" applyNumberFormat="1" applyAlignment="1">
      <alignment horizontal="left" vertical="center"/>
    </xf>
    <xf numFmtId="0" fontId="36" fillId="0" borderId="5" xfId="0" applyFont="1" applyFill="1" applyBorder="1" applyAlignment="1">
      <alignment horizontal="left" vertical="center"/>
    </xf>
    <xf numFmtId="0" fontId="36" fillId="0" borderId="5" xfId="0" applyNumberFormat="1" applyFont="1" applyFill="1" applyBorder="1" applyAlignment="1">
      <alignment horizontal="left" vertical="center"/>
    </xf>
    <xf numFmtId="0" fontId="36" fillId="12" borderId="5" xfId="0" applyFont="1" applyFill="1" applyBorder="1" applyAlignment="1">
      <alignment horizontal="left" vertical="center"/>
    </xf>
    <xf numFmtId="1" fontId="36" fillId="0" borderId="5" xfId="0" applyNumberFormat="1" applyFont="1" applyFill="1" applyBorder="1" applyAlignment="1">
      <alignment horizontal="left" vertical="center"/>
    </xf>
    <xf numFmtId="170" fontId="36" fillId="0" borderId="5" xfId="0" applyNumberFormat="1" applyFont="1" applyBorder="1" applyAlignment="1">
      <alignment horizontal="left" vertical="center"/>
    </xf>
    <xf numFmtId="4" fontId="36" fillId="2" borderId="5" xfId="0" applyNumberFormat="1" applyFont="1" applyFill="1" applyBorder="1" applyAlignment="1">
      <alignment horizontal="left" vertical="center" wrapText="1"/>
    </xf>
    <xf numFmtId="0" fontId="36" fillId="0" borderId="5" xfId="0" applyFont="1" applyBorder="1" applyAlignment="1">
      <alignment horizontal="left" vertical="center"/>
    </xf>
    <xf numFmtId="0" fontId="36" fillId="0" borderId="5" xfId="0" applyFont="1" applyBorder="1" applyAlignment="1">
      <alignment horizontal="left" vertical="center" wrapText="1"/>
    </xf>
    <xf numFmtId="0" fontId="38" fillId="0" borderId="0" xfId="0" applyFont="1"/>
    <xf numFmtId="0" fontId="0" fillId="0" borderId="0" xfId="0"/>
    <xf numFmtId="0" fontId="0" fillId="0" borderId="0" xfId="0" applyAlignment="1">
      <alignment wrapText="1"/>
    </xf>
    <xf numFmtId="0" fontId="34" fillId="0" borderId="0" xfId="0" applyFont="1" applyAlignment="1">
      <alignment wrapText="1"/>
    </xf>
    <xf numFmtId="0" fontId="35" fillId="0" borderId="0" xfId="0" applyFont="1" applyAlignment="1">
      <alignment wrapText="1"/>
    </xf>
    <xf numFmtId="9" fontId="34" fillId="0" borderId="0" xfId="0" applyNumberFormat="1" applyFont="1" applyAlignment="1">
      <alignment wrapText="1"/>
    </xf>
    <xf numFmtId="0" fontId="2" fillId="0" borderId="0" xfId="0" applyFont="1" applyAlignment="1">
      <alignment wrapText="1"/>
    </xf>
    <xf numFmtId="0" fontId="8" fillId="0" borderId="0" xfId="0" applyFont="1"/>
    <xf numFmtId="0" fontId="33" fillId="2" borderId="0" xfId="0" applyFont="1" applyFill="1"/>
    <xf numFmtId="0" fontId="0" fillId="13" borderId="0" xfId="0" applyFill="1"/>
    <xf numFmtId="0" fontId="2" fillId="13" borderId="0" xfId="0" applyFont="1" applyFill="1"/>
    <xf numFmtId="0" fontId="33" fillId="13" borderId="0" xfId="0" applyFont="1" applyFill="1"/>
    <xf numFmtId="0" fontId="7" fillId="16" borderId="1" xfId="0" applyFont="1" applyFill="1" applyBorder="1" applyAlignment="1">
      <alignment horizontal="left" vertical="center" wrapText="1"/>
    </xf>
    <xf numFmtId="0" fontId="7" fillId="16" borderId="2" xfId="0" applyFont="1" applyFill="1" applyBorder="1" applyAlignment="1">
      <alignment horizontal="left" vertical="center" wrapText="1"/>
    </xf>
    <xf numFmtId="4" fontId="7" fillId="16" borderId="2" xfId="0" applyNumberFormat="1" applyFont="1" applyFill="1" applyBorder="1" applyAlignment="1">
      <alignment horizontal="left" vertical="center" wrapText="1"/>
    </xf>
    <xf numFmtId="0" fontId="0" fillId="0" borderId="13" xfId="0" applyBorder="1"/>
    <xf numFmtId="0" fontId="4" fillId="0" borderId="13" xfId="0" applyFont="1" applyBorder="1" applyAlignment="1"/>
    <xf numFmtId="0" fontId="0" fillId="0" borderId="13" xfId="0" applyBorder="1" applyAlignment="1">
      <alignment wrapText="1"/>
    </xf>
    <xf numFmtId="0" fontId="2" fillId="0" borderId="13" xfId="0" applyFont="1" applyBorder="1" applyAlignment="1">
      <alignment horizontal="left" vertical="center" wrapText="1"/>
    </xf>
    <xf numFmtId="0" fontId="0" fillId="0" borderId="13" xfId="0" applyFont="1" applyFill="1" applyBorder="1" applyAlignment="1">
      <alignment horizontal="left" vertical="center" wrapText="1"/>
    </xf>
    <xf numFmtId="0" fontId="4" fillId="15" borderId="13" xfId="0" applyFont="1" applyFill="1" applyBorder="1" applyAlignment="1">
      <alignment horizontal="center"/>
    </xf>
    <xf numFmtId="0" fontId="40" fillId="0" borderId="13" xfId="0" applyFont="1" applyBorder="1"/>
    <xf numFmtId="0" fontId="2" fillId="0" borderId="13" xfId="0" applyFont="1" applyBorder="1"/>
    <xf numFmtId="0" fontId="0" fillId="0" borderId="14" xfId="0" applyBorder="1"/>
    <xf numFmtId="0" fontId="3" fillId="14" borderId="18" xfId="0" applyFont="1" applyFill="1" applyBorder="1"/>
    <xf numFmtId="0" fontId="0" fillId="0" borderId="0" xfId="0" applyAlignment="1">
      <alignment vertical="center"/>
    </xf>
    <xf numFmtId="0" fontId="7" fillId="16" borderId="2"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0" fillId="0" borderId="0" xfId="0" applyAlignment="1">
      <alignment vertical="center" wrapText="1"/>
    </xf>
    <xf numFmtId="0" fontId="8" fillId="0" borderId="0" xfId="0" applyFont="1" applyFill="1" applyBorder="1" applyAlignment="1">
      <alignment vertical="center"/>
    </xf>
    <xf numFmtId="0" fontId="39" fillId="0" borderId="19" xfId="0" applyFont="1" applyFill="1" applyBorder="1" applyAlignment="1">
      <alignment horizontal="left" vertical="center" wrapText="1"/>
    </xf>
    <xf numFmtId="0" fontId="7" fillId="16" borderId="37" xfId="0" applyFont="1" applyFill="1" applyBorder="1" applyAlignment="1">
      <alignment vertical="center" wrapText="1"/>
    </xf>
    <xf numFmtId="10" fontId="8" fillId="0" borderId="0" xfId="0" applyNumberFormat="1" applyFont="1"/>
    <xf numFmtId="170" fontId="7" fillId="16" borderId="0" xfId="0" applyNumberFormat="1" applyFont="1" applyFill="1" applyBorder="1" applyAlignment="1">
      <alignment horizontal="left" vertical="center" wrapText="1"/>
    </xf>
    <xf numFmtId="0" fontId="43" fillId="0" borderId="39" xfId="0"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0" fillId="0" borderId="40" xfId="0" applyBorder="1" applyAlignment="1">
      <alignment vertical="center" wrapText="1"/>
    </xf>
    <xf numFmtId="170" fontId="0" fillId="0" borderId="40" xfId="0" applyNumberFormat="1" applyBorder="1" applyAlignment="1">
      <alignment horizontal="left" vertical="center"/>
    </xf>
    <xf numFmtId="0" fontId="0" fillId="0" borderId="41" xfId="0" applyBorder="1" applyAlignment="1">
      <alignment vertical="center" wrapText="1"/>
    </xf>
    <xf numFmtId="0" fontId="7" fillId="16" borderId="0" xfId="0" applyFont="1" applyFill="1" applyBorder="1" applyAlignment="1">
      <alignment vertical="center" wrapText="1"/>
    </xf>
    <xf numFmtId="0" fontId="0" fillId="0" borderId="0" xfId="0" applyFont="1" applyAlignment="1"/>
    <xf numFmtId="10" fontId="8" fillId="0" borderId="29" xfId="0" applyNumberFormat="1" applyFont="1" applyFill="1" applyBorder="1" applyAlignment="1" applyProtection="1">
      <alignment horizontal="right" vertical="center" wrapText="1"/>
      <protection hidden="1"/>
    </xf>
    <xf numFmtId="0" fontId="8" fillId="0" borderId="20" xfId="0" applyNumberFormat="1" applyFont="1" applyFill="1" applyBorder="1" applyAlignment="1">
      <alignment vertical="center" wrapText="1"/>
    </xf>
    <xf numFmtId="173" fontId="8" fillId="0" borderId="20" xfId="0" applyNumberFormat="1" applyFont="1" applyBorder="1" applyAlignment="1" applyProtection="1">
      <alignment horizontal="left" vertical="center" wrapText="1"/>
      <protection hidden="1"/>
    </xf>
    <xf numFmtId="0" fontId="34" fillId="0" borderId="0" xfId="0" applyFont="1" applyBorder="1"/>
    <xf numFmtId="0" fontId="34" fillId="0" borderId="45" xfId="0" applyFont="1" applyBorder="1"/>
    <xf numFmtId="0" fontId="54" fillId="0" borderId="0" xfId="0" applyFont="1"/>
    <xf numFmtId="0" fontId="39" fillId="21" borderId="25" xfId="0" applyFont="1" applyFill="1" applyBorder="1" applyAlignment="1">
      <alignment horizontal="left" vertical="center" wrapText="1"/>
    </xf>
    <xf numFmtId="0" fontId="8" fillId="21" borderId="5" xfId="0" applyFont="1" applyFill="1" applyBorder="1" applyAlignment="1">
      <alignment horizontal="left" vertical="center" wrapText="1"/>
    </xf>
    <xf numFmtId="0" fontId="8" fillId="21" borderId="5" xfId="0" applyFont="1" applyFill="1" applyBorder="1" applyAlignment="1">
      <alignment vertical="center" wrapText="1"/>
    </xf>
    <xf numFmtId="0" fontId="8" fillId="21" borderId="5" xfId="0" applyNumberFormat="1" applyFont="1" applyFill="1" applyBorder="1" applyAlignment="1">
      <alignment vertical="center" wrapText="1"/>
    </xf>
    <xf numFmtId="173" fontId="8" fillId="21" borderId="5" xfId="0" applyNumberFormat="1" applyFont="1" applyFill="1" applyBorder="1" applyAlignment="1" applyProtection="1">
      <alignment horizontal="left" vertical="center" wrapText="1"/>
      <protection hidden="1"/>
    </xf>
    <xf numFmtId="10" fontId="8" fillId="21" borderId="5" xfId="0" applyNumberFormat="1" applyFont="1" applyFill="1" applyBorder="1" applyAlignment="1" applyProtection="1">
      <alignment horizontal="right" vertical="center" wrapText="1"/>
      <protection hidden="1"/>
    </xf>
    <xf numFmtId="0" fontId="8" fillId="21" borderId="26" xfId="0" applyFont="1" applyFill="1" applyBorder="1" applyAlignment="1">
      <alignment vertical="center" wrapText="1"/>
    </xf>
    <xf numFmtId="0" fontId="39" fillId="21" borderId="43" xfId="0" applyFont="1" applyFill="1" applyBorder="1" applyAlignment="1">
      <alignment horizontal="left" vertical="center" wrapText="1"/>
    </xf>
    <xf numFmtId="0" fontId="8" fillId="21" borderId="36" xfId="0" applyFont="1" applyFill="1" applyBorder="1" applyAlignment="1">
      <alignment horizontal="left" vertical="center" wrapText="1"/>
    </xf>
    <xf numFmtId="0" fontId="8" fillId="21" borderId="36" xfId="0" applyFont="1" applyFill="1" applyBorder="1" applyAlignment="1">
      <alignment vertical="center" wrapText="1"/>
    </xf>
    <xf numFmtId="0" fontId="8" fillId="21" borderId="36" xfId="0" applyNumberFormat="1" applyFont="1" applyFill="1" applyBorder="1" applyAlignment="1">
      <alignment vertical="center" wrapText="1"/>
    </xf>
    <xf numFmtId="0" fontId="39" fillId="21" borderId="19" xfId="0" applyFont="1" applyFill="1" applyBorder="1" applyAlignment="1">
      <alignment horizontal="left" vertical="center" wrapText="1"/>
    </xf>
    <xf numFmtId="0" fontId="8" fillId="21" borderId="20" xfId="0" applyFont="1" applyFill="1" applyBorder="1" applyAlignment="1">
      <alignment horizontal="left" vertical="center" wrapText="1"/>
    </xf>
    <xf numFmtId="0" fontId="8" fillId="21" borderId="20" xfId="0" applyFont="1" applyFill="1" applyBorder="1" applyAlignment="1">
      <alignment vertical="center" wrapText="1"/>
    </xf>
    <xf numFmtId="0" fontId="0" fillId="21" borderId="20" xfId="0" applyNumberFormat="1" applyFont="1" applyFill="1" applyBorder="1" applyAlignment="1">
      <alignment vertical="center" wrapText="1"/>
    </xf>
    <xf numFmtId="0" fontId="0" fillId="21" borderId="5" xfId="0" applyNumberFormat="1" applyFont="1" applyFill="1" applyBorder="1" applyAlignment="1">
      <alignment vertical="center" wrapText="1"/>
    </xf>
    <xf numFmtId="0" fontId="39" fillId="21" borderId="22" xfId="0" applyFont="1" applyFill="1" applyBorder="1" applyAlignment="1">
      <alignment horizontal="left" vertical="center" wrapText="1"/>
    </xf>
    <xf numFmtId="0" fontId="8" fillId="21" borderId="23" xfId="0" applyFont="1" applyFill="1" applyBorder="1" applyAlignment="1">
      <alignment horizontal="left" vertical="center" wrapText="1"/>
    </xf>
    <xf numFmtId="0" fontId="8" fillId="21" borderId="23" xfId="0" applyFont="1" applyFill="1" applyBorder="1" applyAlignment="1">
      <alignment vertical="center" wrapText="1"/>
    </xf>
    <xf numFmtId="0" fontId="8" fillId="21" borderId="23" xfId="0" applyNumberFormat="1" applyFont="1" applyFill="1" applyBorder="1" applyAlignment="1">
      <alignment horizontal="left" vertical="center" wrapText="1"/>
    </xf>
    <xf numFmtId="0" fontId="0" fillId="21" borderId="5" xfId="0" applyFont="1" applyFill="1" applyBorder="1" applyAlignment="1">
      <alignment vertical="center" wrapText="1"/>
    </xf>
    <xf numFmtId="0" fontId="0" fillId="21" borderId="5" xfId="0" applyFont="1" applyFill="1" applyBorder="1" applyAlignment="1">
      <alignment vertical="center"/>
    </xf>
    <xf numFmtId="0" fontId="0" fillId="21" borderId="5" xfId="0" quotePrefix="1" applyFont="1" applyFill="1" applyBorder="1" applyAlignment="1">
      <alignment vertical="center" wrapText="1"/>
    </xf>
    <xf numFmtId="0" fontId="8" fillId="21" borderId="5" xfId="0" applyFont="1" applyFill="1" applyBorder="1" applyAlignment="1">
      <alignment horizontal="left" vertical="center"/>
    </xf>
    <xf numFmtId="0" fontId="8" fillId="21" borderId="5" xfId="0" applyFont="1" applyFill="1" applyBorder="1" applyAlignment="1">
      <alignment vertical="center"/>
    </xf>
    <xf numFmtId="0" fontId="39" fillId="21" borderId="25" xfId="0" applyFont="1" applyFill="1" applyBorder="1" applyAlignment="1">
      <alignment horizontal="left" vertical="center" wrapText="1"/>
    </xf>
    <xf numFmtId="0" fontId="8" fillId="21" borderId="23" xfId="0" quotePrefix="1" applyFont="1" applyFill="1" applyBorder="1" applyAlignment="1">
      <alignment vertical="center" wrapText="1"/>
    </xf>
    <xf numFmtId="0" fontId="39" fillId="21" borderId="25" xfId="0" applyFont="1" applyFill="1" applyBorder="1" applyAlignment="1">
      <alignment horizontal="left" vertical="center"/>
    </xf>
    <xf numFmtId="0" fontId="8" fillId="21" borderId="5" xfId="0" applyNumberFormat="1" applyFont="1" applyFill="1" applyBorder="1" applyAlignment="1">
      <alignment vertical="center"/>
    </xf>
    <xf numFmtId="0" fontId="39" fillId="21" borderId="33" xfId="0" applyFont="1" applyFill="1" applyBorder="1" applyAlignment="1">
      <alignment horizontal="left" vertical="center" wrapText="1"/>
    </xf>
    <xf numFmtId="0" fontId="8" fillId="21" borderId="16" xfId="0" applyFont="1" applyFill="1" applyBorder="1" applyAlignment="1">
      <alignment horizontal="left" vertical="center"/>
    </xf>
    <xf numFmtId="0" fontId="8" fillId="21" borderId="16" xfId="0" applyFont="1" applyFill="1" applyBorder="1" applyAlignment="1">
      <alignment vertical="center"/>
    </xf>
    <xf numFmtId="0" fontId="8" fillId="21" borderId="16" xfId="0" applyNumberFormat="1" applyFont="1" applyFill="1" applyBorder="1" applyAlignment="1">
      <alignment vertical="center" wrapText="1"/>
    </xf>
    <xf numFmtId="173" fontId="8" fillId="21" borderId="36" xfId="0" applyNumberFormat="1" applyFont="1" applyFill="1" applyBorder="1" applyAlignment="1" applyProtection="1">
      <alignment horizontal="left" vertical="center" wrapText="1"/>
      <protection hidden="1"/>
    </xf>
    <xf numFmtId="170" fontId="8" fillId="21" borderId="20" xfId="0" applyNumberFormat="1" applyFont="1" applyFill="1" applyBorder="1" applyAlignment="1" applyProtection="1">
      <alignment horizontal="left" vertical="center" wrapText="1"/>
      <protection hidden="1"/>
    </xf>
    <xf numFmtId="170" fontId="8" fillId="21" borderId="5" xfId="0" applyNumberFormat="1" applyFont="1" applyFill="1" applyBorder="1" applyAlignment="1" applyProtection="1">
      <alignment horizontal="left" vertical="center" wrapText="1"/>
      <protection hidden="1"/>
    </xf>
    <xf numFmtId="170" fontId="0" fillId="21" borderId="5" xfId="124" applyNumberFormat="1" applyFont="1" applyFill="1" applyBorder="1" applyAlignment="1" applyProtection="1">
      <alignment horizontal="left" vertical="center" wrapText="1"/>
      <protection hidden="1"/>
    </xf>
    <xf numFmtId="170" fontId="0" fillId="21" borderId="5" xfId="55" applyNumberFormat="1" applyFont="1" applyFill="1" applyBorder="1" applyAlignment="1" applyProtection="1">
      <alignment horizontal="left" vertical="center" wrapText="1"/>
      <protection hidden="1"/>
    </xf>
    <xf numFmtId="170" fontId="8" fillId="21" borderId="5" xfId="2" applyNumberFormat="1" applyFont="1" applyFill="1" applyBorder="1" applyAlignment="1" applyProtection="1">
      <alignment horizontal="left" vertical="center" wrapText="1"/>
      <protection hidden="1"/>
    </xf>
    <xf numFmtId="170" fontId="0" fillId="21" borderId="5" xfId="0" applyNumberFormat="1" applyFont="1" applyFill="1" applyBorder="1" applyAlignment="1" applyProtection="1">
      <alignment horizontal="left" vertical="center" wrapText="1"/>
      <protection hidden="1"/>
    </xf>
    <xf numFmtId="1" fontId="8" fillId="21" borderId="5" xfId="0" applyNumberFormat="1" applyFont="1" applyFill="1" applyBorder="1" applyAlignment="1" applyProtection="1">
      <alignment horizontal="left" vertical="center" wrapText="1"/>
      <protection hidden="1"/>
    </xf>
    <xf numFmtId="1" fontId="8" fillId="21" borderId="23" xfId="0" applyNumberFormat="1" applyFont="1" applyFill="1" applyBorder="1" applyAlignment="1" applyProtection="1">
      <alignment horizontal="left" vertical="center" wrapText="1"/>
      <protection hidden="1"/>
    </xf>
    <xf numFmtId="174" fontId="0" fillId="21" borderId="5" xfId="0" applyNumberFormat="1" applyFont="1" applyFill="1" applyBorder="1" applyAlignment="1" applyProtection="1">
      <alignment horizontal="left" vertical="center"/>
      <protection hidden="1"/>
    </xf>
    <xf numFmtId="170" fontId="0" fillId="21" borderId="5" xfId="0" applyNumberFormat="1" applyFont="1" applyFill="1" applyBorder="1" applyAlignment="1" applyProtection="1">
      <alignment horizontal="left" vertical="center"/>
      <protection hidden="1"/>
    </xf>
    <xf numFmtId="174" fontId="0" fillId="21" borderId="5" xfId="0" applyNumberFormat="1" applyFont="1" applyFill="1" applyBorder="1" applyAlignment="1" applyProtection="1">
      <alignment horizontal="left" vertical="center" wrapText="1"/>
      <protection hidden="1"/>
    </xf>
    <xf numFmtId="170" fontId="8" fillId="21" borderId="5" xfId="0" applyNumberFormat="1" applyFont="1" applyFill="1" applyBorder="1" applyAlignment="1" applyProtection="1">
      <alignment horizontal="left" vertical="center"/>
      <protection hidden="1"/>
    </xf>
    <xf numFmtId="175" fontId="8" fillId="21" borderId="5" xfId="0" applyNumberFormat="1" applyFont="1" applyFill="1" applyBorder="1" applyAlignment="1" applyProtection="1">
      <alignment horizontal="left" vertical="center"/>
      <protection hidden="1"/>
    </xf>
    <xf numFmtId="175" fontId="8" fillId="21" borderId="23" xfId="0" applyNumberFormat="1" applyFont="1" applyFill="1" applyBorder="1" applyAlignment="1" applyProtection="1">
      <alignment horizontal="left" vertical="center"/>
      <protection hidden="1"/>
    </xf>
    <xf numFmtId="0" fontId="0" fillId="21" borderId="20" xfId="0" quotePrefix="1" applyFont="1" applyFill="1" applyBorder="1" applyAlignment="1">
      <alignment vertical="center" wrapText="1"/>
    </xf>
    <xf numFmtId="2" fontId="8" fillId="21" borderId="5" xfId="0" applyNumberFormat="1" applyFont="1" applyFill="1" applyBorder="1" applyAlignment="1" applyProtection="1">
      <alignment horizontal="left" vertical="center"/>
      <protection hidden="1"/>
    </xf>
    <xf numFmtId="1" fontId="0" fillId="21" borderId="5" xfId="0" applyNumberFormat="1" applyFont="1" applyFill="1" applyBorder="1" applyAlignment="1">
      <alignment vertical="center" wrapText="1"/>
    </xf>
    <xf numFmtId="1" fontId="8" fillId="21" borderId="5" xfId="0" applyNumberFormat="1" applyFont="1" applyFill="1" applyBorder="1" applyAlignment="1">
      <alignment vertical="center" wrapText="1"/>
    </xf>
    <xf numFmtId="1" fontId="15" fillId="21" borderId="12" xfId="0" applyNumberFormat="1" applyFont="1" applyFill="1" applyBorder="1" applyAlignment="1">
      <alignment vertical="center" wrapText="1"/>
    </xf>
    <xf numFmtId="1" fontId="15" fillId="21" borderId="5" xfId="0" applyNumberFormat="1" applyFont="1" applyFill="1" applyBorder="1" applyAlignment="1">
      <alignment vertical="center" wrapText="1"/>
    </xf>
    <xf numFmtId="1" fontId="15" fillId="21" borderId="15" xfId="0" applyNumberFormat="1" applyFont="1" applyFill="1" applyBorder="1" applyAlignment="1">
      <alignment vertical="center" wrapText="1"/>
    </xf>
    <xf numFmtId="1" fontId="15" fillId="21" borderId="17" xfId="0" applyNumberFormat="1" applyFont="1" applyFill="1" applyBorder="1" applyAlignment="1">
      <alignment vertical="center" wrapText="1"/>
    </xf>
    <xf numFmtId="1" fontId="8" fillId="21" borderId="16" xfId="0" applyNumberFormat="1" applyFont="1" applyFill="1" applyBorder="1" applyAlignment="1">
      <alignment vertical="center" wrapText="1"/>
    </xf>
    <xf numFmtId="2" fontId="8" fillId="21" borderId="16" xfId="0" applyNumberFormat="1" applyFont="1" applyFill="1" applyBorder="1" applyAlignment="1" applyProtection="1">
      <alignment horizontal="left" vertical="center"/>
      <protection hidden="1"/>
    </xf>
    <xf numFmtId="2" fontId="0" fillId="21" borderId="5" xfId="0" applyNumberFormat="1" applyFont="1" applyFill="1" applyBorder="1" applyAlignment="1" applyProtection="1">
      <alignment horizontal="left" vertical="center"/>
      <protection hidden="1"/>
    </xf>
    <xf numFmtId="10" fontId="8" fillId="21" borderId="36" xfId="0" applyNumberFormat="1" applyFont="1" applyFill="1" applyBorder="1" applyAlignment="1" applyProtection="1">
      <alignment horizontal="right" vertical="center" wrapText="1"/>
      <protection hidden="1"/>
    </xf>
    <xf numFmtId="0" fontId="8" fillId="21" borderId="44" xfId="0" applyFont="1" applyFill="1" applyBorder="1" applyAlignment="1">
      <alignment vertical="center" wrapText="1"/>
    </xf>
    <xf numFmtId="0" fontId="8" fillId="21" borderId="21" xfId="0" applyFont="1" applyFill="1" applyBorder="1" applyAlignment="1">
      <alignment vertical="center" wrapText="1"/>
    </xf>
    <xf numFmtId="0" fontId="8" fillId="21" borderId="26" xfId="0" applyFont="1" applyFill="1" applyBorder="1" applyAlignment="1">
      <alignment horizontal="left" vertical="center" wrapText="1"/>
    </xf>
    <xf numFmtId="0" fontId="8" fillId="21" borderId="24" xfId="0" applyFont="1" applyFill="1" applyBorder="1" applyAlignment="1">
      <alignment horizontal="left" vertical="center" wrapText="1"/>
    </xf>
    <xf numFmtId="10" fontId="8" fillId="21" borderId="23" xfId="0" applyNumberFormat="1" applyFont="1" applyFill="1" applyBorder="1" applyAlignment="1" applyProtection="1">
      <alignment horizontal="right" vertical="center" wrapText="1"/>
      <protection hidden="1"/>
    </xf>
    <xf numFmtId="0" fontId="8" fillId="21" borderId="24" xfId="0" applyFont="1" applyFill="1" applyBorder="1" applyAlignment="1">
      <alignment vertical="center" wrapText="1"/>
    </xf>
    <xf numFmtId="0" fontId="8" fillId="21" borderId="35" xfId="0" applyFont="1" applyFill="1" applyBorder="1" applyAlignment="1">
      <alignment vertical="center" wrapText="1"/>
    </xf>
    <xf numFmtId="0" fontId="8" fillId="21" borderId="35" xfId="0" applyFont="1" applyFill="1" applyBorder="1" applyAlignment="1">
      <alignment vertical="center" wrapText="1"/>
    </xf>
    <xf numFmtId="0" fontId="8" fillId="21" borderId="34" xfId="0" applyFont="1" applyFill="1" applyBorder="1" applyAlignment="1">
      <alignment vertical="center" wrapText="1"/>
    </xf>
    <xf numFmtId="0" fontId="54" fillId="19" borderId="0" xfId="0" applyFont="1" applyFill="1"/>
    <xf numFmtId="0" fontId="39" fillId="19" borderId="25" xfId="0" applyFont="1" applyFill="1" applyBorder="1" applyAlignment="1">
      <alignment horizontal="left" vertical="center" wrapText="1"/>
    </xf>
    <xf numFmtId="0" fontId="8" fillId="19" borderId="5" xfId="0" applyFont="1" applyFill="1" applyBorder="1" applyAlignment="1">
      <alignment horizontal="left" vertical="center" wrapText="1"/>
    </xf>
    <xf numFmtId="0" fontId="8" fillId="19" borderId="5" xfId="0" applyFont="1" applyFill="1" applyBorder="1" applyAlignment="1">
      <alignment vertical="center" wrapText="1"/>
    </xf>
    <xf numFmtId="0" fontId="8" fillId="19" borderId="5" xfId="0" applyNumberFormat="1" applyFont="1" applyFill="1" applyBorder="1" applyAlignment="1">
      <alignment vertical="center" wrapText="1"/>
    </xf>
    <xf numFmtId="170" fontId="8" fillId="19" borderId="5" xfId="1" applyNumberFormat="1" applyFont="1" applyFill="1" applyBorder="1" applyAlignment="1" applyProtection="1">
      <alignment horizontal="left" vertical="center" wrapText="1"/>
      <protection hidden="1"/>
    </xf>
    <xf numFmtId="10" fontId="8" fillId="19" borderId="5" xfId="0" applyNumberFormat="1" applyFont="1" applyFill="1" applyBorder="1" applyAlignment="1" applyProtection="1">
      <alignment horizontal="right" vertical="center" wrapText="1"/>
      <protection hidden="1"/>
    </xf>
    <xf numFmtId="0" fontId="8" fillId="19" borderId="26" xfId="0" applyFont="1" applyFill="1" applyBorder="1" applyAlignment="1">
      <alignment vertical="center" wrapText="1"/>
    </xf>
    <xf numFmtId="2" fontId="8" fillId="19" borderId="5" xfId="0" applyNumberFormat="1" applyFont="1" applyFill="1" applyBorder="1" applyAlignment="1" applyProtection="1">
      <alignment horizontal="left" vertical="center"/>
      <protection hidden="1"/>
    </xf>
    <xf numFmtId="0" fontId="39" fillId="19" borderId="19" xfId="0" applyFont="1" applyFill="1" applyBorder="1" applyAlignment="1">
      <alignment horizontal="left" vertical="center" wrapText="1"/>
    </xf>
    <xf numFmtId="0" fontId="8" fillId="19" borderId="20" xfId="0" applyFont="1" applyFill="1" applyBorder="1" applyAlignment="1">
      <alignment horizontal="left" vertical="center"/>
    </xf>
    <xf numFmtId="0" fontId="8" fillId="19" borderId="20" xfId="0" applyFont="1" applyFill="1" applyBorder="1" applyAlignment="1">
      <alignment vertical="center"/>
    </xf>
    <xf numFmtId="0" fontId="8" fillId="19" borderId="20" xfId="0" applyFont="1" applyFill="1" applyBorder="1" applyAlignment="1">
      <alignment vertical="center" wrapText="1"/>
    </xf>
    <xf numFmtId="166" fontId="8" fillId="19" borderId="20" xfId="0" applyNumberFormat="1" applyFont="1" applyFill="1" applyBorder="1" applyAlignment="1" applyProtection="1">
      <alignment horizontal="left" vertical="center"/>
      <protection hidden="1"/>
    </xf>
    <xf numFmtId="10" fontId="8" fillId="19" borderId="20" xfId="0" applyNumberFormat="1" applyFont="1" applyFill="1" applyBorder="1" applyAlignment="1" applyProtection="1">
      <alignment horizontal="right" vertical="center" wrapText="1"/>
      <protection hidden="1"/>
    </xf>
    <xf numFmtId="0" fontId="8" fillId="19" borderId="21" xfId="0" applyFont="1" applyFill="1" applyBorder="1" applyAlignment="1">
      <alignment vertical="center" wrapText="1"/>
    </xf>
    <xf numFmtId="0" fontId="39" fillId="19" borderId="22" xfId="0" applyFont="1" applyFill="1" applyBorder="1" applyAlignment="1">
      <alignment horizontal="left" vertical="center" wrapText="1"/>
    </xf>
    <xf numFmtId="0" fontId="8" fillId="19" borderId="23" xfId="0" applyFont="1" applyFill="1" applyBorder="1" applyAlignment="1">
      <alignment horizontal="left" vertical="center"/>
    </xf>
    <xf numFmtId="0" fontId="8" fillId="19" borderId="23" xfId="0" applyFont="1" applyFill="1" applyBorder="1" applyAlignment="1">
      <alignment vertical="center"/>
    </xf>
    <xf numFmtId="0" fontId="8" fillId="19" borderId="23" xfId="0" applyFont="1" applyFill="1" applyBorder="1" applyAlignment="1">
      <alignment vertical="center" wrapText="1"/>
    </xf>
    <xf numFmtId="173" fontId="8" fillId="19" borderId="23" xfId="0" applyNumberFormat="1" applyFont="1" applyFill="1" applyBorder="1" applyAlignment="1" applyProtection="1">
      <alignment horizontal="left" vertical="center"/>
      <protection hidden="1"/>
    </xf>
    <xf numFmtId="10" fontId="8" fillId="19" borderId="23" xfId="0" applyNumberFormat="1" applyFont="1" applyFill="1" applyBorder="1" applyAlignment="1" applyProtection="1">
      <alignment horizontal="right" vertical="center" wrapText="1"/>
      <protection hidden="1"/>
    </xf>
    <xf numFmtId="0" fontId="8" fillId="19" borderId="24" xfId="0" applyFont="1" applyFill="1" applyBorder="1" applyAlignment="1">
      <alignment vertical="center" wrapText="1"/>
    </xf>
    <xf numFmtId="0" fontId="8" fillId="19" borderId="20" xfId="0" applyFont="1" applyFill="1" applyBorder="1" applyAlignment="1">
      <alignment horizontal="left" vertical="center" wrapText="1"/>
    </xf>
    <xf numFmtId="0" fontId="8" fillId="19" borderId="20" xfId="0" applyNumberFormat="1" applyFont="1" applyFill="1" applyBorder="1" applyAlignment="1">
      <alignment vertical="center" wrapText="1"/>
    </xf>
    <xf numFmtId="173" fontId="8" fillId="19" borderId="20" xfId="0" applyNumberFormat="1" applyFont="1" applyFill="1" applyBorder="1" applyAlignment="1" applyProtection="1">
      <alignment horizontal="left" vertical="center" wrapText="1"/>
      <protection hidden="1"/>
    </xf>
    <xf numFmtId="173" fontId="8" fillId="19" borderId="5" xfId="0" applyNumberFormat="1" applyFont="1" applyFill="1" applyBorder="1" applyAlignment="1" applyProtection="1">
      <alignment horizontal="left" vertical="center" wrapText="1"/>
      <protection hidden="1"/>
    </xf>
    <xf numFmtId="0" fontId="8" fillId="19" borderId="5" xfId="0" applyFont="1" applyFill="1" applyBorder="1" applyAlignment="1">
      <alignment horizontal="left" vertical="center"/>
    </xf>
    <xf numFmtId="0" fontId="8" fillId="19" borderId="5" xfId="0" applyFont="1" applyFill="1" applyBorder="1" applyAlignment="1">
      <alignment vertical="center"/>
    </xf>
    <xf numFmtId="1" fontId="8" fillId="19" borderId="5" xfId="0" applyNumberFormat="1" applyFont="1" applyFill="1" applyBorder="1" applyAlignment="1">
      <alignment vertical="center" wrapText="1"/>
    </xf>
    <xf numFmtId="170" fontId="8" fillId="19" borderId="5" xfId="0" applyNumberFormat="1" applyFont="1" applyFill="1" applyBorder="1" applyAlignment="1" applyProtection="1">
      <alignment horizontal="left" vertical="center"/>
      <protection hidden="1"/>
    </xf>
    <xf numFmtId="174" fontId="8" fillId="19" borderId="5" xfId="0" applyNumberFormat="1" applyFont="1" applyFill="1" applyBorder="1" applyAlignment="1" applyProtection="1">
      <alignment horizontal="left" vertical="center"/>
      <protection hidden="1"/>
    </xf>
    <xf numFmtId="4" fontId="8" fillId="19" borderId="5" xfId="0" applyNumberFormat="1" applyFont="1" applyFill="1" applyBorder="1" applyAlignment="1" applyProtection="1">
      <alignment horizontal="left" vertical="center"/>
      <protection hidden="1"/>
    </xf>
    <xf numFmtId="0" fontId="8" fillId="19" borderId="35" xfId="0" applyFont="1" applyFill="1" applyBorder="1" applyAlignment="1">
      <alignment vertical="center" wrapText="1"/>
    </xf>
    <xf numFmtId="170" fontId="8" fillId="19" borderId="5" xfId="159" applyNumberFormat="1" applyFont="1" applyFill="1" applyBorder="1" applyAlignment="1" applyProtection="1">
      <alignment horizontal="left" vertical="center"/>
      <protection hidden="1"/>
    </xf>
    <xf numFmtId="1" fontId="8" fillId="19" borderId="20" xfId="0" applyNumberFormat="1" applyFont="1" applyFill="1" applyBorder="1" applyAlignment="1">
      <alignment vertical="center" wrapText="1"/>
    </xf>
    <xf numFmtId="2" fontId="8" fillId="19" borderId="20" xfId="0" applyNumberFormat="1" applyFont="1" applyFill="1" applyBorder="1" applyAlignment="1" applyProtection="1">
      <alignment horizontal="left" vertical="center"/>
      <protection hidden="1"/>
    </xf>
    <xf numFmtId="0" fontId="8" fillId="19" borderId="23" xfId="0" applyFont="1" applyFill="1" applyBorder="1" applyAlignment="1" applyProtection="1">
      <alignment horizontal="left" vertical="center"/>
      <protection hidden="1"/>
    </xf>
    <xf numFmtId="0" fontId="54" fillId="0" borderId="46" xfId="0" applyFont="1" applyBorder="1" applyAlignment="1">
      <alignment horizontal="center" vertical="center"/>
    </xf>
    <xf numFmtId="0" fontId="8" fillId="21" borderId="47" xfId="0" applyFont="1" applyFill="1" applyBorder="1" applyAlignment="1">
      <alignment horizontal="center" vertical="center"/>
    </xf>
    <xf numFmtId="0" fontId="0" fillId="21" borderId="47" xfId="0" applyFont="1" applyFill="1" applyBorder="1" applyAlignment="1">
      <alignment horizontal="center" vertical="center"/>
    </xf>
    <xf numFmtId="0" fontId="54" fillId="19" borderId="47" xfId="0" applyFont="1" applyFill="1" applyBorder="1" applyAlignment="1">
      <alignment horizontal="center" vertical="center"/>
    </xf>
    <xf numFmtId="0" fontId="37" fillId="21" borderId="47" xfId="0" applyFont="1" applyFill="1" applyBorder="1" applyAlignment="1">
      <alignment horizontal="center" vertical="center"/>
    </xf>
    <xf numFmtId="0" fontId="54" fillId="19" borderId="48" xfId="0" applyFont="1" applyFill="1" applyBorder="1" applyAlignment="1">
      <alignment horizontal="center" vertical="center"/>
    </xf>
    <xf numFmtId="4" fontId="8" fillId="20" borderId="20" xfId="0" applyNumberFormat="1" applyFont="1" applyFill="1" applyBorder="1" applyAlignment="1" applyProtection="1">
      <alignment horizontal="left" vertical="center" wrapText="1"/>
      <protection hidden="1"/>
    </xf>
    <xf numFmtId="4" fontId="8" fillId="20" borderId="23" xfId="0" applyNumberFormat="1" applyFont="1" applyFill="1" applyBorder="1" applyAlignment="1" applyProtection="1">
      <alignment horizontal="left" vertical="center" wrapText="1"/>
      <protection hidden="1"/>
    </xf>
    <xf numFmtId="4" fontId="8" fillId="20" borderId="20" xfId="0" applyNumberFormat="1" applyFont="1" applyFill="1" applyBorder="1" applyAlignment="1" applyProtection="1">
      <alignment horizontal="left" vertical="center"/>
      <protection hidden="1"/>
    </xf>
    <xf numFmtId="4" fontId="8" fillId="20" borderId="23" xfId="0" applyNumberFormat="1" applyFont="1" applyFill="1" applyBorder="1" applyAlignment="1" applyProtection="1">
      <alignment horizontal="left" vertical="center"/>
      <protection hidden="1"/>
    </xf>
    <xf numFmtId="4" fontId="8" fillId="20" borderId="36" xfId="0" applyNumberFormat="1" applyFont="1" applyFill="1" applyBorder="1" applyAlignment="1" applyProtection="1">
      <alignment horizontal="left" vertical="center" wrapText="1"/>
      <protection hidden="1"/>
    </xf>
    <xf numFmtId="0" fontId="8" fillId="21" borderId="16" xfId="0" applyFont="1" applyFill="1" applyBorder="1" applyAlignment="1">
      <alignment vertical="center" wrapText="1"/>
    </xf>
    <xf numFmtId="10" fontId="8" fillId="21" borderId="29" xfId="0" applyNumberFormat="1" applyFont="1" applyFill="1" applyBorder="1" applyAlignment="1" applyProtection="1">
      <alignment horizontal="right" vertical="center" wrapText="1"/>
      <protection hidden="1"/>
    </xf>
    <xf numFmtId="4" fontId="8" fillId="20" borderId="5" xfId="0" applyNumberFormat="1" applyFont="1" applyFill="1" applyBorder="1" applyAlignment="1" applyProtection="1">
      <alignment horizontal="left" vertical="center" wrapText="1"/>
      <protection hidden="1"/>
    </xf>
    <xf numFmtId="3" fontId="53" fillId="18" borderId="5" xfId="0" applyNumberFormat="1" applyFont="1" applyFill="1" applyBorder="1" applyAlignment="1" applyProtection="1">
      <alignment vertical="center"/>
      <protection locked="0"/>
    </xf>
    <xf numFmtId="3" fontId="53" fillId="18" borderId="23" xfId="0" applyNumberFormat="1" applyFont="1" applyFill="1" applyBorder="1" applyAlignment="1" applyProtection="1">
      <alignment vertical="center"/>
      <protection locked="0"/>
    </xf>
    <xf numFmtId="3" fontId="53" fillId="18" borderId="20" xfId="0" applyNumberFormat="1" applyFont="1" applyFill="1" applyBorder="1" applyAlignment="1" applyProtection="1">
      <alignment vertical="center"/>
      <protection locked="0"/>
    </xf>
    <xf numFmtId="3" fontId="53" fillId="18" borderId="16" xfId="0" applyNumberFormat="1" applyFont="1" applyFill="1" applyBorder="1" applyAlignment="1" applyProtection="1">
      <alignment vertical="center"/>
      <protection locked="0"/>
    </xf>
    <xf numFmtId="4" fontId="43" fillId="17" borderId="38" xfId="0" applyNumberFormat="1" applyFont="1" applyFill="1" applyBorder="1" applyAlignment="1" applyProtection="1">
      <alignment horizontal="right" vertical="center"/>
      <protection hidden="1"/>
    </xf>
    <xf numFmtId="10" fontId="8" fillId="0" borderId="23" xfId="0" applyNumberFormat="1" applyFont="1" applyFill="1" applyBorder="1" applyAlignment="1" applyProtection="1">
      <alignment horizontal="right" vertical="center" wrapText="1"/>
      <protection hidden="1"/>
    </xf>
    <xf numFmtId="3" fontId="45" fillId="18" borderId="41" xfId="0" applyNumberFormat="1" applyFont="1" applyFill="1" applyBorder="1" applyAlignment="1" applyProtection="1">
      <alignment horizontal="center" vertical="center"/>
      <protection hidden="1"/>
    </xf>
    <xf numFmtId="0" fontId="0" fillId="19" borderId="0" xfId="0" applyFill="1" applyProtection="1">
      <protection hidden="1"/>
    </xf>
    <xf numFmtId="0" fontId="44" fillId="0" borderId="42" xfId="0" applyFont="1" applyFill="1" applyBorder="1" applyAlignment="1" applyProtection="1">
      <alignment horizontal="center" vertical="center" wrapText="1"/>
      <protection hidden="1"/>
    </xf>
    <xf numFmtId="4" fontId="0" fillId="0" borderId="0" xfId="0" applyNumberFormat="1" applyFill="1" applyAlignment="1" applyProtection="1">
      <alignment horizontal="left" vertical="center"/>
      <protection hidden="1"/>
    </xf>
    <xf numFmtId="0" fontId="44" fillId="0" borderId="0" xfId="0" applyFont="1" applyFill="1" applyAlignment="1" applyProtection="1">
      <alignment vertical="center"/>
      <protection hidden="1"/>
    </xf>
    <xf numFmtId="0" fontId="0" fillId="0" borderId="0" xfId="0" applyFill="1" applyAlignment="1" applyProtection="1">
      <alignment vertical="center" wrapText="1"/>
      <protection hidden="1"/>
    </xf>
    <xf numFmtId="0" fontId="0" fillId="0" borderId="0" xfId="0" applyProtection="1">
      <protection hidden="1"/>
    </xf>
    <xf numFmtId="0" fontId="3" fillId="19" borderId="45" xfId="0" applyFont="1" applyFill="1" applyBorder="1" applyAlignment="1" applyProtection="1">
      <alignment vertical="center" wrapText="1"/>
      <protection hidden="1"/>
    </xf>
    <xf numFmtId="0" fontId="50" fillId="0" borderId="0" xfId="160" applyFill="1" applyBorder="1" applyAlignment="1" applyProtection="1">
      <alignment horizontal="center" vertical="center" wrapText="1"/>
      <protection hidden="1"/>
    </xf>
    <xf numFmtId="3" fontId="45" fillId="19" borderId="0" xfId="0" applyNumberFormat="1" applyFont="1" applyFill="1" applyBorder="1" applyAlignment="1" applyProtection="1">
      <alignment horizontal="center" vertical="center"/>
      <protection hidden="1"/>
    </xf>
    <xf numFmtId="0" fontId="0" fillId="21" borderId="49" xfId="0" applyFont="1" applyFill="1" applyBorder="1" applyAlignment="1">
      <alignment horizontal="center" vertical="center"/>
    </xf>
    <xf numFmtId="0" fontId="8" fillId="21" borderId="48" xfId="0" applyFont="1" applyFill="1" applyBorder="1" applyAlignment="1">
      <alignment horizontal="center" vertical="center"/>
    </xf>
    <xf numFmtId="0" fontId="54" fillId="0" borderId="49" xfId="0" applyFont="1" applyFill="1" applyBorder="1" applyAlignment="1">
      <alignment horizontal="center" vertical="center"/>
    </xf>
    <xf numFmtId="0" fontId="54" fillId="0" borderId="48" xfId="0" applyFont="1" applyFill="1" applyBorder="1" applyAlignment="1">
      <alignment horizontal="center" vertical="center"/>
    </xf>
    <xf numFmtId="0" fontId="54" fillId="19" borderId="49" xfId="0" applyFont="1" applyFill="1" applyBorder="1" applyAlignment="1">
      <alignment horizontal="center" vertical="center"/>
    </xf>
    <xf numFmtId="176" fontId="8" fillId="21" borderId="5" xfId="0" applyNumberFormat="1" applyFont="1" applyFill="1" applyBorder="1" applyAlignment="1" applyProtection="1">
      <alignment horizontal="left" vertical="center"/>
      <protection hidden="1"/>
    </xf>
    <xf numFmtId="0" fontId="4" fillId="0" borderId="13" xfId="0" applyFont="1" applyBorder="1" applyAlignment="1">
      <alignment horizontal="left"/>
    </xf>
    <xf numFmtId="0" fontId="8" fillId="21" borderId="32" xfId="0" applyFont="1" applyFill="1" applyBorder="1" applyAlignment="1">
      <alignment vertical="center" wrapText="1"/>
    </xf>
    <xf numFmtId="0" fontId="8" fillId="21" borderId="34" xfId="0" applyFont="1" applyFill="1" applyBorder="1" applyAlignment="1">
      <alignment vertical="center" wrapText="1"/>
    </xf>
    <xf numFmtId="0" fontId="0" fillId="21" borderId="15" xfId="0" applyFont="1" applyFill="1" applyBorder="1" applyAlignment="1">
      <alignment vertical="center"/>
    </xf>
    <xf numFmtId="0" fontId="0" fillId="21" borderId="16" xfId="0" applyFont="1" applyFill="1" applyBorder="1" applyAlignment="1">
      <alignment vertical="center"/>
    </xf>
    <xf numFmtId="0" fontId="8" fillId="21" borderId="35" xfId="0" applyFont="1" applyFill="1" applyBorder="1" applyAlignment="1">
      <alignment vertical="center" wrapText="1"/>
    </xf>
    <xf numFmtId="0" fontId="39" fillId="21" borderId="31" xfId="0" applyFont="1" applyFill="1" applyBorder="1" applyAlignment="1">
      <alignment horizontal="left" vertical="center" wrapText="1"/>
    </xf>
    <xf numFmtId="0" fontId="2" fillId="21" borderId="33" xfId="0" applyFont="1" applyFill="1" applyBorder="1" applyAlignment="1">
      <alignment horizontal="left" vertical="center" wrapText="1"/>
    </xf>
    <xf numFmtId="0" fontId="8" fillId="21" borderId="17" xfId="0" applyFont="1" applyFill="1" applyBorder="1" applyAlignment="1">
      <alignment horizontal="left" vertical="center"/>
    </xf>
    <xf numFmtId="0" fontId="0" fillId="21" borderId="16" xfId="0" applyFont="1" applyFill="1" applyBorder="1" applyAlignment="1">
      <alignment horizontal="left" vertical="center"/>
    </xf>
    <xf numFmtId="0" fontId="8" fillId="21" borderId="17" xfId="0" applyFont="1" applyFill="1" applyBorder="1" applyAlignment="1">
      <alignment vertical="center"/>
    </xf>
    <xf numFmtId="0" fontId="0" fillId="21" borderId="17" xfId="0" applyNumberFormat="1" applyFont="1" applyFill="1" applyBorder="1" applyAlignment="1">
      <alignment vertical="center" wrapText="1"/>
    </xf>
    <xf numFmtId="0" fontId="0" fillId="21" borderId="16" xfId="0" applyFont="1" applyFill="1" applyBorder="1" applyAlignment="1">
      <alignment vertical="center" wrapText="1"/>
    </xf>
    <xf numFmtId="2" fontId="0" fillId="21" borderId="17" xfId="0" applyNumberFormat="1" applyFont="1" applyFill="1" applyBorder="1" applyAlignment="1" applyProtection="1">
      <alignment horizontal="left" vertical="center"/>
      <protection hidden="1"/>
    </xf>
    <xf numFmtId="2" fontId="0" fillId="21" borderId="16" xfId="0" applyNumberFormat="1" applyFont="1" applyFill="1" applyBorder="1" applyAlignment="1" applyProtection="1">
      <alignment horizontal="left" vertical="center"/>
      <protection hidden="1"/>
    </xf>
    <xf numFmtId="4" fontId="8" fillId="20" borderId="17" xfId="0" applyNumberFormat="1" applyFont="1" applyFill="1" applyBorder="1" applyAlignment="1" applyProtection="1">
      <alignment horizontal="left" vertical="center" wrapText="1"/>
      <protection hidden="1"/>
    </xf>
    <xf numFmtId="4" fontId="0" fillId="20" borderId="16" xfId="0" applyNumberFormat="1" applyFont="1" applyFill="1" applyBorder="1" applyAlignment="1" applyProtection="1">
      <alignment horizontal="left" vertical="center" wrapText="1"/>
      <protection hidden="1"/>
    </xf>
    <xf numFmtId="10" fontId="8" fillId="21" borderId="15" xfId="0" applyNumberFormat="1" applyFont="1" applyFill="1" applyBorder="1" applyAlignment="1" applyProtection="1">
      <alignment horizontal="right" vertical="center" wrapText="1"/>
      <protection hidden="1"/>
    </xf>
    <xf numFmtId="10" fontId="0" fillId="21" borderId="36" xfId="0" applyNumberFormat="1" applyFont="1" applyFill="1" applyBorder="1" applyAlignment="1" applyProtection="1">
      <alignment horizontal="right" vertical="center" wrapText="1"/>
      <protection hidden="1"/>
    </xf>
    <xf numFmtId="0" fontId="0" fillId="21" borderId="17" xfId="0" applyFont="1" applyFill="1" applyBorder="1" applyAlignment="1">
      <alignment vertical="center"/>
    </xf>
    <xf numFmtId="10" fontId="0" fillId="21" borderId="17" xfId="0" applyNumberFormat="1" applyFont="1" applyFill="1" applyBorder="1" applyAlignment="1" applyProtection="1">
      <alignment horizontal="right" vertical="center" wrapText="1"/>
      <protection hidden="1"/>
    </xf>
    <xf numFmtId="10" fontId="0" fillId="21" borderId="16" xfId="0" applyNumberFormat="1" applyFont="1" applyFill="1" applyBorder="1" applyAlignment="1" applyProtection="1">
      <alignment horizontal="right" vertical="center" wrapText="1"/>
      <protection hidden="1"/>
    </xf>
    <xf numFmtId="0" fontId="8" fillId="21" borderId="15" xfId="0" applyFont="1" applyFill="1" applyBorder="1" applyAlignment="1">
      <alignment vertical="center" wrapText="1"/>
    </xf>
    <xf numFmtId="0" fontId="0" fillId="21" borderId="17" xfId="0" applyFont="1" applyFill="1" applyBorder="1" applyAlignment="1">
      <alignment vertical="center" wrapText="1"/>
    </xf>
    <xf numFmtId="0" fontId="0" fillId="21" borderId="32" xfId="0" applyFont="1" applyFill="1" applyBorder="1" applyAlignment="1">
      <alignment vertical="center" wrapText="1"/>
    </xf>
    <xf numFmtId="0" fontId="0" fillId="21" borderId="34" xfId="0" applyFont="1" applyFill="1" applyBorder="1" applyAlignment="1">
      <alignment vertical="center" wrapText="1"/>
    </xf>
    <xf numFmtId="0" fontId="39" fillId="21" borderId="27" xfId="0" applyFont="1" applyFill="1" applyBorder="1" applyAlignment="1">
      <alignment horizontal="left" vertical="center" wrapText="1"/>
    </xf>
    <xf numFmtId="0" fontId="8" fillId="21" borderId="15" xfId="0" applyFont="1" applyFill="1" applyBorder="1" applyAlignment="1">
      <alignment horizontal="left" vertical="center"/>
    </xf>
    <xf numFmtId="0" fontId="8" fillId="21" borderId="15" xfId="0" applyFont="1" applyFill="1" applyBorder="1" applyAlignment="1">
      <alignment vertical="center"/>
    </xf>
    <xf numFmtId="0" fontId="0" fillId="21" borderId="15" xfId="0" applyNumberFormat="1" applyFont="1" applyFill="1" applyBorder="1" applyAlignment="1">
      <alignment vertical="center" wrapText="1"/>
    </xf>
    <xf numFmtId="166" fontId="0" fillId="21" borderId="15" xfId="0" applyNumberFormat="1" applyFont="1" applyFill="1" applyBorder="1" applyAlignment="1" applyProtection="1">
      <alignment horizontal="left" vertical="center"/>
      <protection hidden="1"/>
    </xf>
    <xf numFmtId="166" fontId="0" fillId="21" borderId="16" xfId="0" applyNumberFormat="1" applyFont="1" applyFill="1" applyBorder="1" applyAlignment="1" applyProtection="1">
      <alignment horizontal="left" vertical="center"/>
      <protection hidden="1"/>
    </xf>
    <xf numFmtId="4" fontId="8" fillId="20" borderId="15" xfId="0" applyNumberFormat="1" applyFont="1" applyFill="1" applyBorder="1" applyAlignment="1" applyProtection="1">
      <alignment horizontal="left" vertical="center" wrapText="1"/>
      <protection hidden="1"/>
    </xf>
    <xf numFmtId="0" fontId="39" fillId="21" borderId="27" xfId="0" applyFont="1" applyFill="1" applyBorder="1" applyAlignment="1">
      <alignment horizontal="left" vertical="center"/>
    </xf>
    <xf numFmtId="0" fontId="2" fillId="21" borderId="31" xfId="0" applyFont="1" applyFill="1" applyBorder="1" applyAlignment="1">
      <alignment horizontal="left" vertical="center"/>
    </xf>
    <xf numFmtId="0" fontId="2" fillId="21" borderId="33" xfId="0" applyFont="1" applyFill="1" applyBorder="1" applyAlignment="1">
      <alignment horizontal="left" vertical="center"/>
    </xf>
    <xf numFmtId="0" fontId="0" fillId="21" borderId="17" xfId="0" applyFont="1" applyFill="1" applyBorder="1" applyAlignment="1">
      <alignment horizontal="left" vertical="center"/>
    </xf>
    <xf numFmtId="0" fontId="0" fillId="21" borderId="15" xfId="0" quotePrefix="1" applyFont="1" applyFill="1" applyBorder="1" applyAlignment="1">
      <alignment vertical="center" wrapText="1"/>
    </xf>
    <xf numFmtId="170" fontId="8" fillId="21" borderId="15" xfId="159" applyNumberFormat="1" applyFont="1" applyFill="1" applyBorder="1" applyAlignment="1" applyProtection="1">
      <alignment horizontal="left" vertical="center"/>
      <protection hidden="1"/>
    </xf>
    <xf numFmtId="0" fontId="0" fillId="21" borderId="17" xfId="0" applyFont="1" applyFill="1" applyBorder="1" applyAlignment="1" applyProtection="1">
      <alignment horizontal="left" vertical="center"/>
      <protection hidden="1"/>
    </xf>
    <xf numFmtId="0" fontId="0" fillId="21" borderId="16" xfId="0" applyFont="1" applyFill="1" applyBorder="1" applyAlignment="1" applyProtection="1">
      <alignment horizontal="left" vertical="center"/>
      <protection hidden="1"/>
    </xf>
    <xf numFmtId="4" fontId="0" fillId="20" borderId="17" xfId="0" applyNumberFormat="1" applyFont="1" applyFill="1" applyBorder="1" applyAlignment="1" applyProtection="1">
      <alignment horizontal="left" vertical="center" wrapText="1"/>
      <protection hidden="1"/>
    </xf>
    <xf numFmtId="0" fontId="8" fillId="21" borderId="30" xfId="0" applyFont="1" applyFill="1" applyBorder="1" applyAlignment="1">
      <alignment vertical="center" wrapText="1"/>
    </xf>
    <xf numFmtId="0" fontId="39" fillId="21" borderId="31" xfId="0" applyFont="1" applyFill="1" applyBorder="1" applyAlignment="1">
      <alignment horizontal="left" vertical="center"/>
    </xf>
    <xf numFmtId="0" fontId="39" fillId="21" borderId="33" xfId="0" applyFont="1" applyFill="1" applyBorder="1" applyAlignment="1">
      <alignment horizontal="left" vertical="center"/>
    </xf>
    <xf numFmtId="0" fontId="8" fillId="21" borderId="16" xfId="0" applyFont="1" applyFill="1" applyBorder="1" applyAlignment="1">
      <alignment horizontal="left" vertical="center"/>
    </xf>
    <xf numFmtId="0" fontId="8" fillId="21" borderId="16" xfId="0" applyFont="1" applyFill="1" applyBorder="1" applyAlignment="1">
      <alignment vertical="center"/>
    </xf>
    <xf numFmtId="0" fontId="0" fillId="21" borderId="16" xfId="0" applyNumberFormat="1" applyFont="1" applyFill="1" applyBorder="1" applyAlignment="1">
      <alignment vertical="center" wrapText="1"/>
    </xf>
    <xf numFmtId="174" fontId="8" fillId="21" borderId="15" xfId="0" applyNumberFormat="1" applyFont="1" applyFill="1" applyBorder="1" applyAlignment="1" applyProtection="1">
      <alignment horizontal="left" vertical="center"/>
      <protection hidden="1"/>
    </xf>
    <xf numFmtId="174" fontId="8" fillId="21" borderId="17" xfId="0" applyNumberFormat="1" applyFont="1" applyFill="1" applyBorder="1" applyAlignment="1" applyProtection="1">
      <alignment horizontal="left" vertical="center"/>
      <protection hidden="1"/>
    </xf>
    <xf numFmtId="174" fontId="8" fillId="21" borderId="16" xfId="0" applyNumberFormat="1" applyFont="1" applyFill="1" applyBorder="1" applyAlignment="1" applyProtection="1">
      <alignment horizontal="left" vertical="center"/>
      <protection hidden="1"/>
    </xf>
    <xf numFmtId="4" fontId="8" fillId="20" borderId="15" xfId="0" applyNumberFormat="1" applyFont="1" applyFill="1" applyBorder="1" applyAlignment="1" applyProtection="1">
      <alignment horizontal="center" vertical="center" wrapText="1"/>
      <protection hidden="1"/>
    </xf>
    <xf numFmtId="4" fontId="8" fillId="20" borderId="17" xfId="0" applyNumberFormat="1" applyFont="1" applyFill="1" applyBorder="1" applyAlignment="1" applyProtection="1">
      <alignment horizontal="center" vertical="center" wrapText="1"/>
      <protection hidden="1"/>
    </xf>
    <xf numFmtId="4" fontId="8" fillId="20" borderId="16" xfId="0" applyNumberFormat="1" applyFont="1" applyFill="1" applyBorder="1" applyAlignment="1" applyProtection="1">
      <alignment horizontal="center" vertical="center" wrapText="1"/>
      <protection hidden="1"/>
    </xf>
    <xf numFmtId="0" fontId="39" fillId="21" borderId="25" xfId="0" applyFont="1" applyFill="1" applyBorder="1" applyAlignment="1">
      <alignment horizontal="left" vertical="center" wrapText="1"/>
    </xf>
    <xf numFmtId="0" fontId="8" fillId="21" borderId="5" xfId="0" applyFont="1" applyFill="1" applyBorder="1" applyAlignment="1">
      <alignment horizontal="left" vertical="center" wrapText="1"/>
    </xf>
    <xf numFmtId="0" fontId="8" fillId="21" borderId="5" xfId="0" applyFont="1" applyFill="1" applyBorder="1" applyAlignment="1">
      <alignment vertical="center" wrapText="1"/>
    </xf>
    <xf numFmtId="0" fontId="0" fillId="21" borderId="16" xfId="0" quotePrefix="1" applyFont="1" applyFill="1" applyBorder="1" applyAlignment="1">
      <alignment vertical="center" wrapText="1"/>
    </xf>
    <xf numFmtId="4" fontId="8" fillId="20" borderId="5" xfId="0" applyNumberFormat="1" applyFont="1" applyFill="1" applyBorder="1" applyAlignment="1" applyProtection="1">
      <alignment horizontal="left" vertical="center" wrapText="1"/>
      <protection hidden="1"/>
    </xf>
    <xf numFmtId="0" fontId="0" fillId="21" borderId="47" xfId="0" applyFont="1" applyFill="1" applyBorder="1" applyAlignment="1">
      <alignment horizontal="center" vertical="center"/>
    </xf>
    <xf numFmtId="0" fontId="0" fillId="21" borderId="48" xfId="0" applyFont="1" applyFill="1" applyBorder="1" applyAlignment="1">
      <alignment horizontal="center" vertical="center"/>
    </xf>
    <xf numFmtId="0" fontId="3" fillId="19" borderId="0" xfId="0" applyFont="1" applyFill="1" applyAlignment="1" applyProtection="1">
      <alignment horizontal="center" vertical="top" wrapText="1"/>
      <protection hidden="1"/>
    </xf>
    <xf numFmtId="0" fontId="3" fillId="19" borderId="0" xfId="0" applyFont="1" applyFill="1" applyAlignment="1" applyProtection="1">
      <alignment horizontal="center" vertical="top"/>
      <protection hidden="1"/>
    </xf>
    <xf numFmtId="0" fontId="3" fillId="14" borderId="45" xfId="0" applyFont="1" applyFill="1" applyBorder="1" applyAlignment="1" applyProtection="1">
      <alignment horizontal="center" vertical="center" wrapText="1"/>
      <protection hidden="1"/>
    </xf>
    <xf numFmtId="0" fontId="8" fillId="21" borderId="47" xfId="0" applyFont="1" applyFill="1" applyBorder="1" applyAlignment="1">
      <alignment horizontal="center" vertical="center"/>
    </xf>
    <xf numFmtId="0" fontId="8" fillId="21" borderId="48" xfId="0" applyFont="1" applyFill="1" applyBorder="1" applyAlignment="1">
      <alignment horizontal="center" vertical="center"/>
    </xf>
    <xf numFmtId="0" fontId="8" fillId="21" borderId="26" xfId="0" applyFont="1" applyFill="1" applyBorder="1" applyAlignment="1">
      <alignment vertical="center" wrapText="1"/>
    </xf>
    <xf numFmtId="0" fontId="39" fillId="21" borderId="28" xfId="0" applyFont="1" applyFill="1" applyBorder="1" applyAlignment="1">
      <alignment horizontal="left" vertical="center"/>
    </xf>
    <xf numFmtId="0" fontId="8" fillId="21" borderId="29" xfId="0" applyFont="1" applyFill="1" applyBorder="1" applyAlignment="1">
      <alignment horizontal="left" vertical="center"/>
    </xf>
    <xf numFmtId="0" fontId="8" fillId="21" borderId="29" xfId="0" applyFont="1" applyFill="1" applyBorder="1" applyAlignment="1">
      <alignment vertical="center"/>
    </xf>
    <xf numFmtId="0" fontId="0" fillId="21" borderId="29" xfId="0" applyNumberFormat="1" applyFont="1" applyFill="1" applyBorder="1" applyAlignment="1">
      <alignment vertical="center"/>
    </xf>
    <xf numFmtId="0" fontId="0" fillId="21" borderId="16" xfId="0" applyNumberFormat="1" applyFont="1" applyFill="1" applyBorder="1" applyAlignment="1">
      <alignment vertical="center"/>
    </xf>
    <xf numFmtId="175" fontId="0" fillId="21" borderId="29" xfId="0" applyNumberFormat="1" applyFont="1" applyFill="1" applyBorder="1" applyAlignment="1" applyProtection="1">
      <alignment horizontal="left" vertical="center"/>
      <protection hidden="1"/>
    </xf>
    <xf numFmtId="175" fontId="0" fillId="21" borderId="16" xfId="0" applyNumberFormat="1" applyFont="1" applyFill="1" applyBorder="1" applyAlignment="1" applyProtection="1">
      <alignment horizontal="left" vertical="center"/>
      <protection hidden="1"/>
    </xf>
    <xf numFmtId="4" fontId="8" fillId="20" borderId="29" xfId="0" applyNumberFormat="1" applyFont="1" applyFill="1" applyBorder="1" applyAlignment="1" applyProtection="1">
      <alignment horizontal="left" vertical="center" wrapText="1"/>
      <protection hidden="1"/>
    </xf>
    <xf numFmtId="4" fontId="8" fillId="20" borderId="16" xfId="0" applyNumberFormat="1" applyFont="1" applyFill="1" applyBorder="1" applyAlignment="1" applyProtection="1">
      <alignment horizontal="left" vertical="center" wrapText="1"/>
      <protection hidden="1"/>
    </xf>
    <xf numFmtId="10" fontId="8" fillId="21" borderId="29" xfId="0" applyNumberFormat="1" applyFont="1" applyFill="1" applyBorder="1" applyAlignment="1" applyProtection="1">
      <alignment horizontal="right" vertical="center" wrapText="1"/>
      <protection hidden="1"/>
    </xf>
    <xf numFmtId="0" fontId="0" fillId="21" borderId="29" xfId="0" applyFont="1" applyFill="1" applyBorder="1" applyAlignment="1">
      <alignment vertical="center"/>
    </xf>
  </cellXfs>
  <cellStyles count="161">
    <cellStyle name="AggCels_T(2)" xfId="8"/>
    <cellStyle name="Background table" xfId="9"/>
    <cellStyle name="Bad 3" xfId="10"/>
    <cellStyle name="Bron" xfId="11"/>
    <cellStyle name="Calc cel" xfId="12"/>
    <cellStyle name="Calc cel 2" xfId="13"/>
    <cellStyle name="Calc cel 3" xfId="14"/>
    <cellStyle name="Comma 2" xfId="15"/>
    <cellStyle name="Cover" xfId="16"/>
    <cellStyle name="Currency 0,0" xfId="17"/>
    <cellStyle name="Dezimal [0]_Input" xfId="18"/>
    <cellStyle name="Dezimal_Input" xfId="19"/>
    <cellStyle name="Euro" xfId="20"/>
    <cellStyle name="Goed" xfId="2" builtinId="26"/>
    <cellStyle name="Goed 2" xfId="159"/>
    <cellStyle name="Heading 1 2" xfId="155"/>
    <cellStyle name="Heading 3 2" xfId="154"/>
    <cellStyle name="Heading 4 2" xfId="157"/>
    <cellStyle name="Hyperlink" xfId="160" builtinId="8"/>
    <cellStyle name="Hyperlink 2" xfId="21"/>
    <cellStyle name="Hyperlink 3" xfId="152"/>
    <cellStyle name="Input cel" xfId="22"/>
    <cellStyle name="Input cel 2" xfId="23"/>
    <cellStyle name="Input cel 3" xfId="24"/>
    <cellStyle name="Input cel new" xfId="25"/>
    <cellStyle name="Input cel new 2" xfId="26"/>
    <cellStyle name="Input cel new 3" xfId="27"/>
    <cellStyle name="Komma" xfId="1" builtinId="3"/>
    <cellStyle name="Komma 2" xfId="28"/>
    <cellStyle name="Komma 3" xfId="55"/>
    <cellStyle name="Menu" xfId="29"/>
    <cellStyle name="Milliers [0]_Oilques" xfId="30"/>
    <cellStyle name="Milliers_Oilques" xfId="31"/>
    <cellStyle name="Monétaire [0]_Oilques" xfId="32"/>
    <cellStyle name="Monétaire_Oilques" xfId="33"/>
    <cellStyle name="Neutraal 2" xfId="158"/>
    <cellStyle name="Normal 2" xfId="5"/>
    <cellStyle name="Normal 2 2" xfId="34"/>
    <cellStyle name="Normal 2 3" xfId="153"/>
    <cellStyle name="Normal 3" xfId="6"/>
    <cellStyle name="Normal 3 2" xfId="35"/>
    <cellStyle name="Normal 3 2 2" xfId="56"/>
    <cellStyle name="Normal 3 3" xfId="57"/>
    <cellStyle name="Normal 4" xfId="36"/>
    <cellStyle name="Normal 4 2" xfId="58"/>
    <cellStyle name="Normal 5" xfId="37"/>
    <cellStyle name="Normal 5 10" xfId="59"/>
    <cellStyle name="Normal 5 10 2" xfId="60"/>
    <cellStyle name="Normal 5 11" xfId="61"/>
    <cellStyle name="Normal 5 11 2" xfId="62"/>
    <cellStyle name="Normal 5 12" xfId="63"/>
    <cellStyle name="Normal 5 12 2" xfId="64"/>
    <cellStyle name="Normal 5 13" xfId="65"/>
    <cellStyle name="Normal 5 13 2" xfId="66"/>
    <cellStyle name="Normal 5 14" xfId="67"/>
    <cellStyle name="Normal 5 14 2" xfId="68"/>
    <cellStyle name="Normal 5 15" xfId="69"/>
    <cellStyle name="Normal 5 15 2" xfId="70"/>
    <cellStyle name="Normal 5 16" xfId="71"/>
    <cellStyle name="Normal 5 16 2" xfId="72"/>
    <cellStyle name="Normal 5 17" xfId="73"/>
    <cellStyle name="Normal 5 17 2" xfId="74"/>
    <cellStyle name="Normal 5 18" xfId="75"/>
    <cellStyle name="Normal 5 18 2" xfId="76"/>
    <cellStyle name="Normal 5 19" xfId="77"/>
    <cellStyle name="Normal 5 19 2" xfId="78"/>
    <cellStyle name="Normal 5 2" xfId="79"/>
    <cellStyle name="Normal 5 2 2" xfId="80"/>
    <cellStyle name="Normal 5 20" xfId="81"/>
    <cellStyle name="Normal 5 20 2" xfId="82"/>
    <cellStyle name="Normal 5 21" xfId="83"/>
    <cellStyle name="Normal 5 21 2" xfId="84"/>
    <cellStyle name="Normal 5 22" xfId="85"/>
    <cellStyle name="Normal 5 22 2" xfId="86"/>
    <cellStyle name="Normal 5 23" xfId="87"/>
    <cellStyle name="Normal 5 3" xfId="88"/>
    <cellStyle name="Normal 5 3 2" xfId="89"/>
    <cellStyle name="Normal 5 4" xfId="90"/>
    <cellStyle name="Normal 5 4 2" xfId="91"/>
    <cellStyle name="Normal 5 5" xfId="92"/>
    <cellStyle name="Normal 5 5 2" xfId="93"/>
    <cellStyle name="Normal 5 6" xfId="94"/>
    <cellStyle name="Normal 5 6 2" xfId="95"/>
    <cellStyle name="Normal 5 7" xfId="96"/>
    <cellStyle name="Normal 5 7 2" xfId="97"/>
    <cellStyle name="Normal 5 8" xfId="98"/>
    <cellStyle name="Normal 5 8 2" xfId="99"/>
    <cellStyle name="Normal 5 9" xfId="100"/>
    <cellStyle name="Normal 5 9 2" xfId="101"/>
    <cellStyle name="Normal 5_INTERIM BEREKENINGEN Landbouw" xfId="102"/>
    <cellStyle name="Normal 6" xfId="38"/>
    <cellStyle name="Normal 7" xfId="4"/>
    <cellStyle name="Normal 8" xfId="151"/>
    <cellStyle name="Normal GHG Numbers (0.00)" xfId="39"/>
    <cellStyle name="Normal_Sheet1" xfId="7"/>
    <cellStyle name="Note 2" xfId="40"/>
    <cellStyle name="Percent 2" xfId="41"/>
    <cellStyle name="Percent 2 2" xfId="42"/>
    <cellStyle name="Percent 3" xfId="43"/>
    <cellStyle name="Percent 4" xfId="44"/>
    <cellStyle name="Procent 2" xfId="45"/>
    <cellStyle name="Procent 3" xfId="54"/>
    <cellStyle name="Standaard" xfId="0" builtinId="0"/>
    <cellStyle name="Standaard 10" xfId="103"/>
    <cellStyle name="Standaard 11" xfId="104"/>
    <cellStyle name="Standaard 12" xfId="105"/>
    <cellStyle name="Standaard 12 2" xfId="106"/>
    <cellStyle name="Standaard 13" xfId="107"/>
    <cellStyle name="Standaard 13 2" xfId="108"/>
    <cellStyle name="Standaard 14" xfId="109"/>
    <cellStyle name="Standaard 14 2" xfId="110"/>
    <cellStyle name="Standaard 15" xfId="111"/>
    <cellStyle name="Standaard 15 2" xfId="112"/>
    <cellStyle name="Standaard 16" xfId="113"/>
    <cellStyle name="Standaard 16 2" xfId="114"/>
    <cellStyle name="Standaard 17" xfId="115"/>
    <cellStyle name="Standaard 17 2" xfId="116"/>
    <cellStyle name="Standaard 18" xfId="117"/>
    <cellStyle name="Standaard 18 2" xfId="118"/>
    <cellStyle name="Standaard 19" xfId="119"/>
    <cellStyle name="Standaard 19 2" xfId="120"/>
    <cellStyle name="Standaard 2" xfId="121"/>
    <cellStyle name="Standaard 2 2" xfId="122"/>
    <cellStyle name="Standaard 2 3" xfId="123"/>
    <cellStyle name="Standaard 2 4" xfId="124"/>
    <cellStyle name="Standaard 20" xfId="125"/>
    <cellStyle name="Standaard 20 2" xfId="126"/>
    <cellStyle name="Standaard 21" xfId="127"/>
    <cellStyle name="Standaard 21 2" xfId="128"/>
    <cellStyle name="Standaard 22" xfId="129"/>
    <cellStyle name="Standaard 22 2" xfId="130"/>
    <cellStyle name="Standaard 23" xfId="131"/>
    <cellStyle name="Standaard 23 2" xfId="132"/>
    <cellStyle name="Standaard 24" xfId="133"/>
    <cellStyle name="Standaard 24 2" xfId="134"/>
    <cellStyle name="Standaard 24 2 2" xfId="135"/>
    <cellStyle name="Standaard 24 3" xfId="136"/>
    <cellStyle name="Standaard 25" xfId="137"/>
    <cellStyle name="Standaard 25 2" xfId="138"/>
    <cellStyle name="Standaard 26" xfId="139"/>
    <cellStyle name="Standaard 26 2" xfId="140"/>
    <cellStyle name="Standaard 27" xfId="3"/>
    <cellStyle name="Standaard 3" xfId="141"/>
    <cellStyle name="Standaard 4" xfId="142"/>
    <cellStyle name="Standaard 4 2" xfId="143"/>
    <cellStyle name="Standaard 5" xfId="144"/>
    <cellStyle name="Standaard 6" xfId="145"/>
    <cellStyle name="Standaard 7" xfId="146"/>
    <cellStyle name="Standaard 7 2" xfId="147"/>
    <cellStyle name="Standaard 8" xfId="148"/>
    <cellStyle name="Standaard 8 2" xfId="149"/>
    <cellStyle name="Standaard 9" xfId="150"/>
    <cellStyle name="Standard_Aggregate CO2 balance" xfId="46"/>
    <cellStyle name="Tabeltitel" xfId="47"/>
    <cellStyle name="Titel 2" xfId="48"/>
    <cellStyle name="Title 2" xfId="156"/>
    <cellStyle name="W?rung [0]_Input" xfId="49"/>
    <cellStyle name="W?rung_Input" xfId="50"/>
    <cellStyle name="Währung [0]_Input" xfId="51"/>
    <cellStyle name="Währung_Input" xfId="52"/>
    <cellStyle name="Year" xfId="53"/>
  </cellStyles>
  <dxfs count="2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9C0006"/>
      </font>
    </dxf>
  </dxfs>
  <tableStyles count="0" defaultTableStyle="TableStyleMedium2" defaultPivotStyle="PivotStyleLight16"/>
  <colors>
    <mruColors>
      <color rgb="FFFFFFCC"/>
      <color rgb="FF4A9C98"/>
      <color rgb="FFFCD6D0"/>
      <color rgb="FFECE2E2"/>
      <color rgb="FFFFCC99"/>
      <color rgb="FFFFCC66"/>
      <color rgb="FF9BA13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251460</xdr:colOff>
      <xdr:row>3</xdr:row>
      <xdr:rowOff>0</xdr:rowOff>
    </xdr:from>
    <xdr:to>
      <xdr:col>0</xdr:col>
      <xdr:colOff>5947409</xdr:colOff>
      <xdr:row>12</xdr:row>
      <xdr:rowOff>131600</xdr:rowOff>
    </xdr:to>
    <xdr:grpSp>
      <xdr:nvGrpSpPr>
        <xdr:cNvPr id="8" name="Groep 7"/>
        <xdr:cNvGrpSpPr/>
      </xdr:nvGrpSpPr>
      <xdr:grpSpPr>
        <a:xfrm>
          <a:off x="251460" y="769620"/>
          <a:ext cx="5695949" cy="1434620"/>
          <a:chOff x="152400" y="10418445"/>
          <a:chExt cx="5695949" cy="1434620"/>
        </a:xfrm>
      </xdr:grpSpPr>
      <xdr:pic>
        <xdr:nvPicPr>
          <xdr:cNvPr id="14" name="Afbeelding 13" descr="G:\Leefmilieu\1_Klimaat\1.2_Burgemeestersconvenant\1.2.1_Netwerken\CoM Coördinator\Monitoring\Vuistregels klimaat\provincie_antwerpen_logo_RGB.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514168"/>
            <a:ext cx="1552575" cy="462914"/>
          </a:xfrm>
          <a:prstGeom prst="rect">
            <a:avLst/>
          </a:prstGeom>
          <a:noFill/>
          <a:ln>
            <a:noFill/>
          </a:ln>
        </xdr:spPr>
      </xdr:pic>
      <xdr:pic>
        <xdr:nvPicPr>
          <xdr:cNvPr id="15" name="Afbeelding 14" descr="G:\Leefmilieu\1_Klimaat\1.2_Burgemeestersconvenant\1.2.1_Netwerken\CoM Coördinator\Monitoring\Vuistregels klimaat\pl_logo_quadri.jp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64567" y="10468926"/>
            <a:ext cx="1285875" cy="537844"/>
          </a:xfrm>
          <a:prstGeom prst="rect">
            <a:avLst/>
          </a:prstGeom>
          <a:noFill/>
          <a:ln>
            <a:noFill/>
          </a:ln>
        </xdr:spPr>
      </xdr:pic>
      <xdr:pic>
        <xdr:nvPicPr>
          <xdr:cNvPr id="16" name="Afbeelding 15" descr="G:\Leefmilieu\1_Klimaat\1.2_Burgemeestersconvenant\1.2.1_Netwerken\CoM Coördinator\Monitoring\Vuistregels klimaat\Klimaatgezond-logo Oost-Vlaanderen_naast-NIEUW-Provincie-logo.pn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10418445"/>
            <a:ext cx="1695449" cy="757780"/>
          </a:xfrm>
          <a:prstGeom prst="rect">
            <a:avLst/>
          </a:prstGeom>
          <a:noFill/>
          <a:ln>
            <a:noFill/>
          </a:ln>
        </xdr:spPr>
      </xdr:pic>
      <xdr:pic>
        <xdr:nvPicPr>
          <xdr:cNvPr id="17" name="Afbeelding 16" descr="G:\Leefmilieu\1_Klimaat\1.1_Klimaatplan\1.1.3_Sensibilisatie\Label\Label nieuw\liggend\label klimaatneutraal_Vlaamsbrabant-014_liggend.jpg">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40590" y="11303791"/>
            <a:ext cx="1600200" cy="549274"/>
          </a:xfrm>
          <a:prstGeom prst="rect">
            <a:avLst/>
          </a:prstGeom>
          <a:noFill/>
          <a:ln>
            <a:noFill/>
          </a:ln>
        </xdr:spPr>
      </xdr:pic>
      <xdr:pic>
        <xdr:nvPicPr>
          <xdr:cNvPr id="18" name="Afbeelding 17" descr="G:\Leefmilieu\1_Klimaat\1.2_Burgemeestersconvenant\1.2.1_Netwerken\CoM Coördinator\Monitoring\Vuistregels klimaat\West-Vlaanderen_LogoKoepelRGB_700.jpg">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64835" y="11260930"/>
            <a:ext cx="1238250" cy="572769"/>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313767</xdr:colOff>
      <xdr:row>0</xdr:row>
      <xdr:rowOff>815788</xdr:rowOff>
    </xdr:from>
    <xdr:to>
      <xdr:col>3</xdr:col>
      <xdr:colOff>5285423</xdr:colOff>
      <xdr:row>0</xdr:row>
      <xdr:rowOff>1673459</xdr:rowOff>
    </xdr:to>
    <xdr:grpSp>
      <xdr:nvGrpSpPr>
        <xdr:cNvPr id="14" name="Groep 13"/>
        <xdr:cNvGrpSpPr/>
      </xdr:nvGrpSpPr>
      <xdr:grpSpPr>
        <a:xfrm>
          <a:off x="313767" y="815788"/>
          <a:ext cx="7889027" cy="857671"/>
          <a:chOff x="15220952" y="0"/>
          <a:chExt cx="7894150" cy="750094"/>
        </a:xfrm>
      </xdr:grpSpPr>
      <xdr:pic>
        <xdr:nvPicPr>
          <xdr:cNvPr id="15" name="Afbeelding 14" descr="G:\Leefmilieu\1_Klimaat\1.2_Burgemeestersconvenant\1.2.1_Netwerken\CoM Coördinator\Monitoring\Vuistregels klimaat\provincie_antwerpen_logo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20952" y="154778"/>
            <a:ext cx="1583250" cy="461010"/>
          </a:xfrm>
          <a:prstGeom prst="rect">
            <a:avLst/>
          </a:prstGeom>
          <a:noFill/>
          <a:ln>
            <a:noFill/>
          </a:ln>
        </xdr:spPr>
      </xdr:pic>
      <xdr:pic>
        <xdr:nvPicPr>
          <xdr:cNvPr id="16" name="Afbeelding 15" descr="G:\Leefmilieu\1_Klimaat\1.2_Burgemeestersconvenant\1.2.1_Netwerken\CoM Coördinator\Monitoring\Vuistregels klimaat\pl_logo_quadri.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11344" y="119061"/>
            <a:ext cx="1350590" cy="535940"/>
          </a:xfrm>
          <a:prstGeom prst="rect">
            <a:avLst/>
          </a:prstGeom>
          <a:noFill/>
          <a:ln>
            <a:noFill/>
          </a:ln>
        </xdr:spPr>
      </xdr:pic>
      <xdr:pic>
        <xdr:nvPicPr>
          <xdr:cNvPr id="17" name="Afbeelding 16" descr="G:\Leefmilieu\1_Klimaat\1.2_Burgemeestersconvenant\1.2.1_Netwerken\CoM Coördinator\Monitoring\Vuistregels klimaat\Klimaatgezond-logo Oost-Vlaanderen_naast-NIEUW-Provincie-logo.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16717" y="0"/>
            <a:ext cx="1695449" cy="750094"/>
          </a:xfrm>
          <a:prstGeom prst="rect">
            <a:avLst/>
          </a:prstGeom>
          <a:noFill/>
          <a:ln>
            <a:noFill/>
          </a:ln>
        </xdr:spPr>
      </xdr:pic>
      <xdr:pic>
        <xdr:nvPicPr>
          <xdr:cNvPr id="18" name="Afbeelding 17" descr="G:\Leefmilieu\1_Klimaat\1.1_Klimaatplan\1.1.3_Sensibilisatie\Label\Label nieuw\liggend\label klimaatneutraal_Vlaamsbrabant-014_liggend.jp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114557" y="130966"/>
            <a:ext cx="1600200" cy="532130"/>
          </a:xfrm>
          <a:prstGeom prst="rect">
            <a:avLst/>
          </a:prstGeom>
          <a:noFill/>
          <a:ln>
            <a:noFill/>
          </a:ln>
        </xdr:spPr>
      </xdr:pic>
      <xdr:pic>
        <xdr:nvPicPr>
          <xdr:cNvPr id="19" name="Afbeelding 18" descr="G:\Leefmilieu\1_Klimaat\1.2_Burgemeestersconvenant\1.2.1_Netwerken\CoM Coördinator\Monitoring\Vuistregels klimaat\West-Vlaanderen_LogoKoepelRGB_700.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876852" y="107155"/>
            <a:ext cx="1238250" cy="555625"/>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U0333\AppData\Local\Microsoft\Windows\Temporary%20Internet%20Files\Content.Outlook\LZENT65C\VuistregelsImpactKlimaatbeleid_IngevuldOntwerp%20(002)_WV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teb\AppData\Local\Microsoft\Windows\INetCache\Content.Outlook\VLOZSV6C\VuistregelsImpactKlimaatbeleid_ingevuldOntwerpVlBr_ProvincieAntwerp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U0333\AppData\Local\Microsoft\Windows\Temporary%20Internet%20Files\Content.Outlook\LZENT65C\VuistregelsImpactKlimaatbeleid_ingevuldOntwerpVlBr_ProvincieAntwerp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swijzer"/>
      <sheetName val="VermedenUitstoot"/>
      <sheetName val="SchattingImpactSensibilisatieV2"/>
      <sheetName val="Lijsten"/>
      <sheetName val="Omzettingsfactoren"/>
      <sheetName val="Ontwerp ingevuld"/>
    </sheetNames>
    <sheetDataSet>
      <sheetData sheetId="0"/>
      <sheetData sheetId="1"/>
      <sheetData sheetId="2"/>
      <sheetData sheetId="3">
        <row r="4">
          <cell r="A4" t="str">
            <v>Wonen</v>
          </cell>
        </row>
        <row r="5">
          <cell r="A5" t="str">
            <v>Tertiair (inclusief gemeentelijke gebouwen)</v>
          </cell>
        </row>
        <row r="6">
          <cell r="A6" t="str">
            <v>Openbare verlichting</v>
          </cell>
        </row>
        <row r="7">
          <cell r="A7" t="str">
            <v>Landbouw</v>
          </cell>
        </row>
        <row r="8">
          <cell r="A8" t="str">
            <v>Transport/mobiliteit</v>
          </cell>
        </row>
        <row r="9">
          <cell r="A9" t="str">
            <v>Industrie</v>
          </cell>
        </row>
        <row r="10">
          <cell r="A10" t="str">
            <v>Hernieuwbare Energie</v>
          </cell>
        </row>
        <row r="11">
          <cell r="A11" t="str">
            <v>Andere</v>
          </cell>
        </row>
        <row r="14">
          <cell r="A14" t="str">
            <v>jaarlijks</v>
          </cell>
        </row>
        <row r="15">
          <cell r="A15" t="str">
            <v>eenmalig</v>
          </cell>
        </row>
        <row r="20">
          <cell r="A20" t="str">
            <v>aantal huishoudens</v>
          </cell>
        </row>
        <row r="21">
          <cell r="A21" t="str">
            <v>aantal woningen</v>
          </cell>
        </row>
        <row r="22">
          <cell r="A22" t="str">
            <v>aantal voertuigen</v>
          </cell>
        </row>
        <row r="23">
          <cell r="A23" t="str">
            <v>m² woonoppervlakte</v>
          </cell>
        </row>
        <row r="24">
          <cell r="A24" t="str">
            <v>lopende m</v>
          </cell>
        </row>
        <row r="25">
          <cell r="A25" t="str">
            <v>km</v>
          </cell>
        </row>
        <row r="26">
          <cell r="A26" t="str">
            <v>m²</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swijzer"/>
      <sheetName val="VermedenUitstoot"/>
      <sheetName val="SchattingImpactSensibilisatie"/>
      <sheetName val="Lijsten"/>
      <sheetName val="Omzettingsfactoren"/>
      <sheetName val="Ontwerp ingevuld"/>
    </sheetNames>
    <sheetDataSet>
      <sheetData sheetId="0"/>
      <sheetData sheetId="1"/>
      <sheetData sheetId="2"/>
      <sheetData sheetId="3">
        <row r="15">
          <cell r="A15" t="str">
            <v>jaarlijks</v>
          </cell>
        </row>
        <row r="16">
          <cell r="A16" t="str">
            <v>eenmalig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swijzer"/>
      <sheetName val="VermedenUitstoot"/>
      <sheetName val="SchattingImpactSensibilisatie"/>
      <sheetName val="Lijsten"/>
      <sheetName val="Omzettingsfactoren"/>
      <sheetName val="Ontwerp ingevuld"/>
    </sheetNames>
    <sheetDataSet>
      <sheetData sheetId="0"/>
      <sheetData sheetId="1"/>
      <sheetData sheetId="2"/>
      <sheetData sheetId="3">
        <row r="15">
          <cell r="A15" t="str">
            <v>jaarlijks</v>
          </cell>
        </row>
        <row r="16">
          <cell r="A16" t="str">
            <v>eenmalig</v>
          </cell>
        </row>
      </sheetData>
      <sheetData sheetId="4"/>
      <sheetData sheetId="5"/>
    </sheetDataSet>
  </externalBook>
</externalLink>
</file>

<file path=xl/tables/table1.xml><?xml version="1.0" encoding="utf-8"?>
<table xmlns="http://schemas.openxmlformats.org/spreadsheetml/2006/main" id="2" name="Tabel33" displayName="Tabel33" ref="A1:I13" totalsRowShown="0" headerRowDxfId="18" dataDxfId="17">
  <autoFilter ref="A1:I13"/>
  <tableColumns count="9">
    <tableColumn id="1" name="Beschrijving flankerende maatregel" dataDxfId="16"/>
    <tableColumn id="2" name="wordt uitgevoerd bij x" dataDxfId="15"/>
    <tableColumn id="3" name="Eenheid (x)" dataDxfId="14"/>
    <tableColumn id="10" name="Omrekeningsfactor (kg CO2/x)" dataDxfId="13"/>
    <tableColumn id="4" name="Schatting maximale impact (% van maatregel die effectief doordringt)" dataDxfId="12"/>
    <tableColumn id="5" name="Effectieve impact bij y" dataDxfId="11">
      <calculatedColumnFormula>Tabel33[[#This Row],[wordt uitgevoerd bij x]]*Tabel33[[#This Row],[Schatting maximale impact (% van maatregel die effectief doordringt)]]/100</calculatedColumnFormula>
    </tableColumn>
    <tableColumn id="6" name="Eenheid (y)" dataDxfId="10">
      <calculatedColumnFormula>Tabel33[[#This Row],[Eenheid (x)]]</calculatedColumnFormula>
    </tableColumn>
    <tableColumn id="9" name="Schatting minimale impact" dataDxfId="9"/>
    <tableColumn id="7" name="Nuance" dataDxfId="8"/>
  </tableColumns>
  <tableStyleInfo name="TableStyleLight13"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9"/>
  <sheetViews>
    <sheetView showGridLines="0" tabSelected="1" zoomScaleNormal="100" workbookViewId="0">
      <selection activeCell="E7" sqref="E7"/>
    </sheetView>
  </sheetViews>
  <sheetFormatPr defaultRowHeight="13.2"/>
  <cols>
    <col min="1" max="1" width="92" customWidth="1"/>
  </cols>
  <sheetData>
    <row r="1" spans="1:1" ht="25.2" thickBot="1">
      <c r="A1" s="48" t="s">
        <v>196</v>
      </c>
    </row>
    <row r="2" spans="1:1" ht="24">
      <c r="A2" s="41" t="s">
        <v>302</v>
      </c>
    </row>
    <row r="3" spans="1:1" s="25" customFormat="1" ht="11.4" customHeight="1">
      <c r="A3" s="39"/>
    </row>
    <row r="4" spans="1:1" s="25" customFormat="1" ht="11.4" customHeight="1">
      <c r="A4" s="39"/>
    </row>
    <row r="5" spans="1:1" s="25" customFormat="1" ht="11.4" customHeight="1">
      <c r="A5" s="39"/>
    </row>
    <row r="6" spans="1:1" s="25" customFormat="1" ht="11.4" customHeight="1">
      <c r="A6" s="39"/>
    </row>
    <row r="7" spans="1:1" s="25" customFormat="1" ht="11.4" customHeight="1">
      <c r="A7" s="39"/>
    </row>
    <row r="8" spans="1:1" s="25" customFormat="1" ht="11.4" customHeight="1">
      <c r="A8" s="39"/>
    </row>
    <row r="9" spans="1:1" s="25" customFormat="1" ht="11.4" customHeight="1">
      <c r="A9" s="39"/>
    </row>
    <row r="10" spans="1:1" s="25" customFormat="1" ht="11.4" customHeight="1">
      <c r="A10" s="39"/>
    </row>
    <row r="11" spans="1:1" s="25" customFormat="1" ht="11.4" customHeight="1">
      <c r="A11" s="39"/>
    </row>
    <row r="12" spans="1:1" s="25" customFormat="1" ht="11.4" customHeight="1">
      <c r="A12" s="39"/>
    </row>
    <row r="13" spans="1:1" s="25" customFormat="1" ht="11.4" customHeight="1">
      <c r="A13" s="39"/>
    </row>
    <row r="14" spans="1:1" s="25" customFormat="1" ht="11.4" customHeight="1">
      <c r="A14" s="39"/>
    </row>
    <row r="15" spans="1:1" s="25" customFormat="1" ht="4.2" customHeight="1">
      <c r="A15" s="39"/>
    </row>
    <row r="16" spans="1:1" ht="15" customHeight="1">
      <c r="A16" s="40" t="s">
        <v>90</v>
      </c>
    </row>
    <row r="17" spans="1:1" s="25" customFormat="1" ht="6.75" customHeight="1">
      <c r="A17" s="40"/>
    </row>
    <row r="18" spans="1:1" ht="81.599999999999994">
      <c r="A18" s="41" t="s">
        <v>247</v>
      </c>
    </row>
    <row r="19" spans="1:1" s="25" customFormat="1">
      <c r="A19" s="41"/>
    </row>
    <row r="20" spans="1:1">
      <c r="A20" s="42" t="s">
        <v>89</v>
      </c>
    </row>
    <row r="21" spans="1:1" s="25" customFormat="1" ht="39.6">
      <c r="A21" s="43" t="s">
        <v>251</v>
      </c>
    </row>
    <row r="22" spans="1:1" s="25" customFormat="1" ht="15.6">
      <c r="A22" s="25" t="s">
        <v>294</v>
      </c>
    </row>
    <row r="23" spans="1:1">
      <c r="A23" s="41"/>
    </row>
    <row r="24" spans="1:1" ht="81.599999999999994">
      <c r="A24" s="41" t="s">
        <v>248</v>
      </c>
    </row>
    <row r="25" spans="1:1" ht="15" customHeight="1">
      <c r="A25" s="39"/>
    </row>
    <row r="26" spans="1:1" s="25" customFormat="1" ht="15.6">
      <c r="A26" s="44" t="s">
        <v>194</v>
      </c>
    </row>
    <row r="27" spans="1:1" ht="8.25" customHeight="1">
      <c r="A27" s="217" t="s">
        <v>5</v>
      </c>
    </row>
    <row r="28" spans="1:1" ht="12.75" customHeight="1">
      <c r="A28" s="217"/>
    </row>
    <row r="29" spans="1:1">
      <c r="A29" s="39"/>
    </row>
    <row r="30" spans="1:1" ht="15.6">
      <c r="A30" s="45" t="s">
        <v>249</v>
      </c>
    </row>
    <row r="31" spans="1:1" ht="44.4">
      <c r="A31" s="41" t="s">
        <v>250</v>
      </c>
    </row>
    <row r="32" spans="1:1">
      <c r="A32" s="39"/>
    </row>
    <row r="33" spans="1:1">
      <c r="A33" s="46" t="s">
        <v>9</v>
      </c>
    </row>
    <row r="34" spans="1:1" ht="73.2">
      <c r="A34" s="41" t="s">
        <v>252</v>
      </c>
    </row>
    <row r="35" spans="1:1">
      <c r="A35" s="39"/>
    </row>
    <row r="36" spans="1:1">
      <c r="A36" s="46" t="s">
        <v>101</v>
      </c>
    </row>
    <row r="37" spans="1:1" ht="79.2">
      <c r="A37" s="41" t="s">
        <v>195</v>
      </c>
    </row>
    <row r="38" spans="1:1">
      <c r="A38" s="39"/>
    </row>
    <row r="39" spans="1:1" ht="6" customHeight="1" thickBot="1">
      <c r="A39" s="47"/>
    </row>
  </sheetData>
  <mergeCells count="1">
    <mergeCell ref="A27:A28"/>
  </mergeCells>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zoomScale="80" zoomScaleNormal="80" workbookViewId="0">
      <selection activeCell="A25" sqref="A25"/>
    </sheetView>
  </sheetViews>
  <sheetFormatPr defaultColWidth="9.109375" defaultRowHeight="13.2"/>
  <cols>
    <col min="1" max="1" width="36.5546875" style="25" bestFit="1" customWidth="1"/>
    <col min="2" max="2" width="23.6640625" style="25" bestFit="1" customWidth="1"/>
    <col min="3" max="3" width="13.5546875" style="25" bestFit="1" customWidth="1"/>
    <col min="4" max="4" width="30.88671875" style="25" bestFit="1" customWidth="1"/>
    <col min="5" max="5" width="24" style="25" customWidth="1"/>
    <col min="6" max="6" width="25.5546875" style="25" customWidth="1"/>
    <col min="7" max="7" width="14.88671875" style="25" customWidth="1"/>
    <col min="8" max="8" width="36.44140625" style="25" bestFit="1" customWidth="1"/>
    <col min="9" max="9" width="32.88671875" style="25" customWidth="1"/>
    <col min="10" max="16384" width="9.109375" style="25"/>
  </cols>
  <sheetData>
    <row r="1" spans="1:9" s="26" customFormat="1" ht="39.6">
      <c r="A1" s="26" t="s">
        <v>25</v>
      </c>
      <c r="B1" s="26" t="s">
        <v>18</v>
      </c>
      <c r="C1" s="26" t="s">
        <v>26</v>
      </c>
      <c r="D1" s="26" t="s">
        <v>31</v>
      </c>
      <c r="E1" s="26" t="s">
        <v>29</v>
      </c>
      <c r="F1" s="26" t="s">
        <v>28</v>
      </c>
      <c r="G1" s="26" t="s">
        <v>27</v>
      </c>
      <c r="H1" s="26" t="s">
        <v>30</v>
      </c>
      <c r="I1" s="26" t="s">
        <v>4</v>
      </c>
    </row>
    <row r="2" spans="1:9" s="26" customFormat="1" ht="26.4">
      <c r="A2" s="27" t="s">
        <v>102</v>
      </c>
      <c r="B2" s="28" t="s">
        <v>103</v>
      </c>
      <c r="F2" s="26" t="e">
        <f>Tabel33[[#This Row],[wordt uitgevoerd bij x]]*Tabel33[[#This Row],[Schatting maximale impact (% van maatregel die effectief doordringt)]]/100</f>
        <v>#VALUE!</v>
      </c>
      <c r="G2" s="26">
        <f>Tabel33[[#This Row],[Eenheid (x)]]</f>
        <v>0</v>
      </c>
    </row>
    <row r="3" spans="1:9" s="27" customFormat="1" ht="39.6">
      <c r="A3" s="27" t="s">
        <v>104</v>
      </c>
      <c r="B3" s="28" t="s">
        <v>105</v>
      </c>
      <c r="C3" s="27" t="s">
        <v>106</v>
      </c>
      <c r="D3" s="27" t="s">
        <v>107</v>
      </c>
      <c r="E3" s="29">
        <v>0.23</v>
      </c>
      <c r="F3" s="27" t="e">
        <f>Tabel33[[#This Row],[wordt uitgevoerd bij x]]*Tabel33[[#This Row],[Schatting maximale impact (% van maatregel die effectief doordringt)]]/100</f>
        <v>#VALUE!</v>
      </c>
      <c r="G3" s="27" t="s">
        <v>108</v>
      </c>
      <c r="H3" s="27" t="s">
        <v>109</v>
      </c>
      <c r="I3" s="27" t="s">
        <v>110</v>
      </c>
    </row>
    <row r="4" spans="1:9" s="26" customFormat="1">
      <c r="A4" s="26" t="s">
        <v>113</v>
      </c>
      <c r="F4" s="26">
        <f>Tabel33[[#This Row],[wordt uitgevoerd bij x]]*Tabel33[[#This Row],[Schatting maximale impact (% van maatregel die effectief doordringt)]]/100</f>
        <v>0</v>
      </c>
      <c r="G4" s="26">
        <f>Tabel33[[#This Row],[Eenheid (x)]]</f>
        <v>0</v>
      </c>
    </row>
    <row r="5" spans="1:9" s="26" customFormat="1">
      <c r="A5" s="26" t="s">
        <v>112</v>
      </c>
      <c r="F5" s="26">
        <f>Tabel33[[#This Row],[wordt uitgevoerd bij x]]*Tabel33[[#This Row],[Schatting maximale impact (% van maatregel die effectief doordringt)]]/100</f>
        <v>0</v>
      </c>
      <c r="G5" s="26">
        <f>Tabel33[[#This Row],[Eenheid (x)]]</f>
        <v>0</v>
      </c>
    </row>
    <row r="6" spans="1:9" s="26" customFormat="1">
      <c r="A6" s="26" t="s">
        <v>114</v>
      </c>
      <c r="F6" s="26">
        <f>Tabel33[[#This Row],[wordt uitgevoerd bij x]]*Tabel33[[#This Row],[Schatting maximale impact (% van maatregel die effectief doordringt)]]/100</f>
        <v>0</v>
      </c>
      <c r="G6" s="26">
        <f>Tabel33[[#This Row],[Eenheid (x)]]</f>
        <v>0</v>
      </c>
    </row>
    <row r="7" spans="1:9" s="26" customFormat="1">
      <c r="A7" s="26" t="s">
        <v>115</v>
      </c>
      <c r="F7" s="26">
        <f>Tabel33[[#This Row],[wordt uitgevoerd bij x]]*Tabel33[[#This Row],[Schatting maximale impact (% van maatregel die effectief doordringt)]]/100</f>
        <v>0</v>
      </c>
      <c r="G7" s="26">
        <f>Tabel33[[#This Row],[Eenheid (x)]]</f>
        <v>0</v>
      </c>
    </row>
    <row r="8" spans="1:9" s="26" customFormat="1" ht="26.4">
      <c r="A8" s="26" t="s">
        <v>116</v>
      </c>
      <c r="F8" s="26">
        <f>Tabel33[[#This Row],[wordt uitgevoerd bij x]]*Tabel33[[#This Row],[Schatting maximale impact (% van maatregel die effectief doordringt)]]/100</f>
        <v>0</v>
      </c>
      <c r="G8" s="26">
        <f>Tabel33[[#This Row],[Eenheid (x)]]</f>
        <v>0</v>
      </c>
    </row>
    <row r="9" spans="1:9" s="26" customFormat="1">
      <c r="A9" s="26" t="s">
        <v>117</v>
      </c>
      <c r="F9" s="26">
        <f>Tabel33[[#This Row],[wordt uitgevoerd bij x]]*Tabel33[[#This Row],[Schatting maximale impact (% van maatregel die effectief doordringt)]]/100</f>
        <v>0</v>
      </c>
      <c r="G9" s="26">
        <f>Tabel33[[#This Row],[Eenheid (x)]]</f>
        <v>0</v>
      </c>
    </row>
    <row r="10" spans="1:9" s="26" customFormat="1" ht="26.4">
      <c r="A10" s="26" t="s">
        <v>118</v>
      </c>
      <c r="F10" s="26">
        <f>Tabel33[[#This Row],[wordt uitgevoerd bij x]]*Tabel33[[#This Row],[Schatting maximale impact (% van maatregel die effectief doordringt)]]/100</f>
        <v>0</v>
      </c>
      <c r="G10" s="26">
        <f>Tabel33[[#This Row],[Eenheid (x)]]</f>
        <v>0</v>
      </c>
    </row>
    <row r="11" spans="1:9" s="26" customFormat="1">
      <c r="F11" s="26">
        <f>Tabel33[[#This Row],[wordt uitgevoerd bij x]]*Tabel33[[#This Row],[Schatting maximale impact (% van maatregel die effectief doordringt)]]/100</f>
        <v>0</v>
      </c>
      <c r="G11" s="26">
        <f>Tabel33[[#This Row],[Eenheid (x)]]</f>
        <v>0</v>
      </c>
    </row>
    <row r="12" spans="1:9">
      <c r="A12" s="30" t="s">
        <v>119</v>
      </c>
      <c r="B12" s="26"/>
      <c r="C12" s="26"/>
      <c r="D12" s="26"/>
      <c r="E12" s="26"/>
      <c r="F12" s="3">
        <f>Tabel33[[#This Row],[wordt uitgevoerd bij x]]*Tabel33[[#This Row],[Schatting maximale impact (% van maatregel die effectief doordringt)]]/100</f>
        <v>0</v>
      </c>
      <c r="G12" s="3">
        <f>Tabel33[[#This Row],[Eenheid (x)]]</f>
        <v>0</v>
      </c>
      <c r="H12" s="26"/>
      <c r="I12" s="26"/>
    </row>
    <row r="13" spans="1:9">
      <c r="A13" s="30" t="s">
        <v>120</v>
      </c>
      <c r="B13" s="26"/>
      <c r="C13" s="26"/>
      <c r="D13" s="26"/>
      <c r="E13" s="26"/>
      <c r="F13" s="3">
        <f>Tabel33[[#This Row],[wordt uitgevoerd bij x]]*Tabel33[[#This Row],[Schatting maximale impact (% van maatregel die effectief doordringt)]]/100</f>
        <v>0</v>
      </c>
      <c r="G13" s="3">
        <f>Tabel33[[#This Row],[Eenheid (x)]]</f>
        <v>0</v>
      </c>
      <c r="H13" s="26"/>
      <c r="I13" s="26"/>
    </row>
    <row r="17" spans="1:11" s="10" customFormat="1">
      <c r="A17" s="16" t="s">
        <v>49</v>
      </c>
      <c r="B17" s="16" t="s">
        <v>74</v>
      </c>
      <c r="C17" s="16" t="s">
        <v>83</v>
      </c>
      <c r="D17" s="17" t="s">
        <v>59</v>
      </c>
      <c r="E17" s="18"/>
      <c r="F17" s="19" t="s">
        <v>58</v>
      </c>
      <c r="G17" s="20">
        <v>0.06</v>
      </c>
      <c r="H17" s="21" t="str">
        <f>IF(E17="","",E17*G17)</f>
        <v/>
      </c>
      <c r="I17" s="22" t="s">
        <v>11</v>
      </c>
      <c r="J17" s="22" t="s">
        <v>122</v>
      </c>
      <c r="K17" s="23"/>
    </row>
    <row r="20" spans="1:11">
      <c r="A20" s="11" t="s">
        <v>111</v>
      </c>
    </row>
    <row r="23" spans="1:11">
      <c r="A23" s="25" t="s">
        <v>123</v>
      </c>
    </row>
    <row r="24" spans="1:11">
      <c r="A24" s="25" t="s">
        <v>135</v>
      </c>
    </row>
  </sheetData>
  <conditionalFormatting sqref="F17">
    <cfRule type="cellIs" dxfId="19" priority="1" operator="lessThan">
      <formula>0</formula>
    </cfRule>
  </conditionalFormatting>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24" workbookViewId="0">
      <selection activeCell="G36" sqref="G36"/>
    </sheetView>
  </sheetViews>
  <sheetFormatPr defaultRowHeight="13.2"/>
  <cols>
    <col min="6" max="6" width="17.5546875" bestFit="1" customWidth="1"/>
    <col min="7" max="7" width="46.33203125" bestFit="1" customWidth="1"/>
    <col min="8" max="8" width="23.5546875" bestFit="1" customWidth="1"/>
    <col min="9" max="9" width="59.44140625" bestFit="1" customWidth="1"/>
    <col min="10" max="10" width="72.6640625" bestFit="1" customWidth="1"/>
  </cols>
  <sheetData>
    <row r="1" spans="1:11">
      <c r="A1" s="1" t="s">
        <v>24</v>
      </c>
    </row>
    <row r="2" spans="1:11">
      <c r="G2" s="33"/>
      <c r="H2" s="33"/>
      <c r="I2" s="33"/>
    </row>
    <row r="3" spans="1:11">
      <c r="A3" s="1" t="s">
        <v>7</v>
      </c>
      <c r="F3" s="1" t="s">
        <v>7</v>
      </c>
      <c r="G3" s="34" t="s">
        <v>137</v>
      </c>
      <c r="H3" s="34" t="s">
        <v>147</v>
      </c>
      <c r="I3" s="34" t="s">
        <v>165</v>
      </c>
    </row>
    <row r="4" spans="1:11">
      <c r="A4" s="2" t="s">
        <v>20</v>
      </c>
      <c r="F4" t="s">
        <v>136</v>
      </c>
      <c r="G4" s="33" t="s">
        <v>148</v>
      </c>
      <c r="H4" s="33" t="s">
        <v>151</v>
      </c>
      <c r="I4" s="33" t="s">
        <v>1</v>
      </c>
    </row>
    <row r="5" spans="1:11">
      <c r="A5" s="2" t="s">
        <v>33</v>
      </c>
      <c r="G5" s="33" t="s">
        <v>138</v>
      </c>
      <c r="H5" s="33" t="s">
        <v>141</v>
      </c>
      <c r="I5" s="33" t="s">
        <v>36</v>
      </c>
      <c r="J5" s="32" t="s">
        <v>173</v>
      </c>
      <c r="K5" s="2" t="s">
        <v>190</v>
      </c>
    </row>
    <row r="6" spans="1:11">
      <c r="A6" s="2" t="s">
        <v>34</v>
      </c>
      <c r="G6" s="35" t="s">
        <v>170</v>
      </c>
      <c r="H6" s="33" t="s">
        <v>152</v>
      </c>
      <c r="I6" s="33" t="s">
        <v>8</v>
      </c>
      <c r="J6" s="32" t="s">
        <v>172</v>
      </c>
      <c r="K6" s="2" t="s">
        <v>189</v>
      </c>
    </row>
    <row r="7" spans="1:11">
      <c r="A7" s="2" t="s">
        <v>21</v>
      </c>
      <c r="G7" s="33" t="s">
        <v>139</v>
      </c>
      <c r="H7" s="33" t="s">
        <v>153</v>
      </c>
      <c r="I7" s="33" t="s">
        <v>42</v>
      </c>
    </row>
    <row r="8" spans="1:11">
      <c r="A8" s="2" t="s">
        <v>35</v>
      </c>
      <c r="F8" t="s">
        <v>140</v>
      </c>
      <c r="G8" s="35" t="s">
        <v>171</v>
      </c>
      <c r="H8" s="33" t="s">
        <v>154</v>
      </c>
      <c r="I8" s="33" t="s">
        <v>43</v>
      </c>
    </row>
    <row r="9" spans="1:11">
      <c r="A9" s="2" t="s">
        <v>32</v>
      </c>
      <c r="F9" t="s">
        <v>141</v>
      </c>
      <c r="G9" s="33" t="s">
        <v>150</v>
      </c>
      <c r="H9" s="33" t="s">
        <v>155</v>
      </c>
      <c r="I9" s="35" t="s">
        <v>168</v>
      </c>
      <c r="J9" s="32" t="s">
        <v>169</v>
      </c>
      <c r="K9" s="2" t="s">
        <v>191</v>
      </c>
    </row>
    <row r="10" spans="1:11">
      <c r="A10" s="2" t="s">
        <v>22</v>
      </c>
      <c r="F10" t="s">
        <v>142</v>
      </c>
      <c r="G10" s="33" t="s">
        <v>149</v>
      </c>
      <c r="H10" s="33" t="s">
        <v>156</v>
      </c>
      <c r="I10" s="33" t="s">
        <v>166</v>
      </c>
    </row>
    <row r="11" spans="1:11">
      <c r="A11" s="2" t="s">
        <v>23</v>
      </c>
      <c r="F11" t="s">
        <v>143</v>
      </c>
      <c r="G11" s="33"/>
      <c r="H11" s="33" t="s">
        <v>86</v>
      </c>
      <c r="I11" s="33" t="s">
        <v>167</v>
      </c>
    </row>
    <row r="12" spans="1:11">
      <c r="F12" t="s">
        <v>144</v>
      </c>
      <c r="G12" s="33"/>
      <c r="H12" s="33" t="s">
        <v>157</v>
      </c>
      <c r="I12" s="33"/>
    </row>
    <row r="13" spans="1:11">
      <c r="A13" s="1" t="s">
        <v>12</v>
      </c>
      <c r="F13" t="s">
        <v>145</v>
      </c>
      <c r="G13" s="33"/>
      <c r="H13" s="33" t="s">
        <v>158</v>
      </c>
      <c r="I13" s="33"/>
    </row>
    <row r="14" spans="1:11">
      <c r="A14" s="2" t="s">
        <v>11</v>
      </c>
      <c r="F14" t="s">
        <v>146</v>
      </c>
      <c r="G14" s="33"/>
      <c r="H14" s="33" t="s">
        <v>159</v>
      </c>
      <c r="I14" s="33"/>
    </row>
    <row r="15" spans="1:11">
      <c r="A15" s="2" t="s">
        <v>10</v>
      </c>
      <c r="G15" s="33"/>
      <c r="H15" s="33" t="s">
        <v>160</v>
      </c>
      <c r="I15" s="33"/>
    </row>
    <row r="16" spans="1:11">
      <c r="G16" s="33"/>
      <c r="H16" s="35" t="s">
        <v>174</v>
      </c>
      <c r="I16" s="33"/>
    </row>
    <row r="17" spans="1:9">
      <c r="G17" s="33"/>
      <c r="H17" s="33" t="s">
        <v>161</v>
      </c>
      <c r="I17" s="33"/>
    </row>
    <row r="18" spans="1:9">
      <c r="G18" s="33"/>
      <c r="H18" s="33" t="s">
        <v>162</v>
      </c>
      <c r="I18" s="33"/>
    </row>
    <row r="19" spans="1:9">
      <c r="A19" s="1" t="s">
        <v>13</v>
      </c>
      <c r="G19" s="33"/>
      <c r="H19" s="33" t="s">
        <v>77</v>
      </c>
      <c r="I19" s="33"/>
    </row>
    <row r="20" spans="1:9">
      <c r="A20" s="2" t="s">
        <v>1</v>
      </c>
      <c r="G20" s="33"/>
      <c r="H20" s="33" t="s">
        <v>163</v>
      </c>
      <c r="I20" s="33"/>
    </row>
    <row r="21" spans="1:9">
      <c r="A21" s="2" t="s">
        <v>8</v>
      </c>
      <c r="G21" s="33"/>
      <c r="H21" s="33" t="s">
        <v>164</v>
      </c>
      <c r="I21" s="33"/>
    </row>
    <row r="22" spans="1:9">
      <c r="A22" s="2" t="s">
        <v>14</v>
      </c>
      <c r="G22" s="33"/>
      <c r="H22" s="33" t="s">
        <v>84</v>
      </c>
      <c r="I22" s="33"/>
    </row>
    <row r="23" spans="1:9">
      <c r="A23" s="2" t="s">
        <v>15</v>
      </c>
      <c r="G23" s="33"/>
      <c r="H23" s="33" t="s">
        <v>6</v>
      </c>
      <c r="I23" s="33"/>
    </row>
    <row r="24" spans="1:9">
      <c r="A24" s="2" t="s">
        <v>16</v>
      </c>
      <c r="G24" s="33"/>
      <c r="H24" s="33"/>
      <c r="I24" s="33"/>
    </row>
    <row r="25" spans="1:9">
      <c r="A25" s="2" t="s">
        <v>2</v>
      </c>
    </row>
    <row r="26" spans="1:9">
      <c r="A26" s="2" t="s">
        <v>3</v>
      </c>
    </row>
    <row r="30" spans="1:9">
      <c r="F30" s="11" t="s">
        <v>175</v>
      </c>
    </row>
    <row r="31" spans="1:9">
      <c r="F31" s="11" t="s">
        <v>176</v>
      </c>
      <c r="G31" t="s">
        <v>184</v>
      </c>
    </row>
    <row r="32" spans="1:9">
      <c r="F32" s="35" t="s">
        <v>177</v>
      </c>
      <c r="G32" s="33" t="s">
        <v>185</v>
      </c>
    </row>
    <row r="33" spans="6:7">
      <c r="F33" s="11" t="s">
        <v>178</v>
      </c>
      <c r="G33" t="s">
        <v>186</v>
      </c>
    </row>
    <row r="34" spans="6:7">
      <c r="F34" s="11" t="s">
        <v>179</v>
      </c>
    </row>
    <row r="35" spans="6:7">
      <c r="G35" t="s">
        <v>189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GridLines="0" zoomScale="70" zoomScaleNormal="70" workbookViewId="0">
      <pane xSplit="4" ySplit="3" topLeftCell="E4" activePane="bottomRight" state="frozen"/>
      <selection pane="topRight" activeCell="E1" sqref="E1"/>
      <selection pane="bottomLeft" activeCell="A3" sqref="A3"/>
      <selection pane="bottomRight" activeCell="A4" sqref="A4"/>
    </sheetView>
  </sheetViews>
  <sheetFormatPr defaultColWidth="8.88671875" defaultRowHeight="13.2"/>
  <cols>
    <col min="1" max="1" width="12.88671875" style="13" customWidth="1"/>
    <col min="2" max="2" width="14.33203125" style="13" customWidth="1"/>
    <col min="3" max="3" width="15.33203125" style="49" bestFit="1" customWidth="1"/>
    <col min="4" max="4" width="82.33203125" style="49" customWidth="1"/>
    <col min="5" max="5" width="24.44140625" style="49" customWidth="1"/>
    <col min="6" max="6" width="48.44140625" style="54" customWidth="1"/>
    <col min="7" max="7" width="20.44140625" style="14" customWidth="1"/>
    <col min="8" max="8" width="14.44140625" style="15" customWidth="1"/>
    <col min="9" max="9" width="16.33203125" style="15" customWidth="1"/>
    <col min="10" max="10" width="14.109375" style="49" customWidth="1"/>
    <col min="11" max="11" width="97.109375" style="54" customWidth="1"/>
    <col min="12" max="12" width="27" style="25" customWidth="1"/>
    <col min="13" max="13" width="19.33203125" style="25" customWidth="1"/>
    <col min="14" max="16384" width="8.88671875" style="25"/>
  </cols>
  <sheetData>
    <row r="1" spans="1:13" s="207" customFormat="1" ht="135.6" customHeight="1" thickTop="1" thickBot="1">
      <c r="A1" s="278" t="s">
        <v>295</v>
      </c>
      <c r="B1" s="279"/>
      <c r="C1" s="279"/>
      <c r="D1" s="279"/>
      <c r="E1" s="202"/>
      <c r="F1" s="203" t="s">
        <v>282</v>
      </c>
      <c r="G1" s="201" t="str">
        <f>H67</f>
        <v/>
      </c>
      <c r="H1" s="204"/>
      <c r="I1" s="204"/>
      <c r="J1" s="205"/>
      <c r="K1" s="206"/>
    </row>
    <row r="2" spans="1:13" s="207" customFormat="1" ht="147" customHeight="1" thickTop="1">
      <c r="A2" s="280" t="s">
        <v>300</v>
      </c>
      <c r="B2" s="280"/>
      <c r="C2" s="280"/>
      <c r="D2" s="280"/>
      <c r="E2" s="208"/>
      <c r="F2" s="209"/>
      <c r="G2" s="210"/>
      <c r="H2" s="204"/>
      <c r="I2" s="204"/>
      <c r="J2" s="205"/>
      <c r="K2" s="206"/>
    </row>
    <row r="3" spans="1:13" ht="63" customHeight="1" thickBot="1">
      <c r="A3" s="36" t="s">
        <v>7</v>
      </c>
      <c r="B3" s="37" t="s">
        <v>60</v>
      </c>
      <c r="C3" s="50" t="s">
        <v>61</v>
      </c>
      <c r="D3" s="50" t="s">
        <v>0</v>
      </c>
      <c r="E3" s="50" t="s">
        <v>18</v>
      </c>
      <c r="F3" s="66" t="s">
        <v>17</v>
      </c>
      <c r="G3" s="59" t="s">
        <v>39</v>
      </c>
      <c r="H3" s="38" t="s">
        <v>231</v>
      </c>
      <c r="I3" s="38" t="s">
        <v>245</v>
      </c>
      <c r="J3" s="50" t="s">
        <v>19</v>
      </c>
      <c r="K3" s="57" t="s">
        <v>193</v>
      </c>
      <c r="L3" s="50" t="s">
        <v>296</v>
      </c>
    </row>
    <row r="4" spans="1:13" s="73" customFormat="1" ht="26.4" customHeight="1" thickTop="1">
      <c r="A4" s="56" t="s">
        <v>70</v>
      </c>
      <c r="B4" s="51" t="s">
        <v>78</v>
      </c>
      <c r="C4" s="52" t="s">
        <v>70</v>
      </c>
      <c r="D4" s="69" t="s">
        <v>56</v>
      </c>
      <c r="E4" s="195"/>
      <c r="F4" s="52" t="s">
        <v>55</v>
      </c>
      <c r="G4" s="70">
        <v>1.9000000000000001E-4</v>
      </c>
      <c r="H4" s="187" t="str">
        <f>IF(E4="","",E4*G4)</f>
        <v/>
      </c>
      <c r="I4" s="68" t="str">
        <f>IF(OR($G$1="",H4=""),"",H4/$G$1)</f>
        <v/>
      </c>
      <c r="J4" s="52" t="s">
        <v>11</v>
      </c>
      <c r="K4" s="53" t="s">
        <v>278</v>
      </c>
      <c r="L4" s="181" t="s">
        <v>289</v>
      </c>
    </row>
    <row r="5" spans="1:13" s="72" customFormat="1" ht="18" customHeight="1">
      <c r="A5" s="74" t="s">
        <v>70</v>
      </c>
      <c r="B5" s="75" t="s">
        <v>78</v>
      </c>
      <c r="C5" s="76" t="s">
        <v>70</v>
      </c>
      <c r="D5" s="77" t="s">
        <v>57</v>
      </c>
      <c r="E5" s="195"/>
      <c r="F5" s="76" t="s">
        <v>55</v>
      </c>
      <c r="G5" s="78">
        <v>2.0000000000000001E-4</v>
      </c>
      <c r="H5" s="194" t="str">
        <f>IF(E5="","",E5*G5)</f>
        <v/>
      </c>
      <c r="I5" s="79" t="str">
        <f>IF(OR($G$1="",H5=""),"",H5/$G$1)</f>
        <v/>
      </c>
      <c r="J5" s="76" t="s">
        <v>11</v>
      </c>
      <c r="K5" s="80" t="s">
        <v>270</v>
      </c>
      <c r="L5" s="182" t="s">
        <v>290</v>
      </c>
    </row>
    <row r="6" spans="1:13" s="71" customFormat="1" ht="18" customHeight="1" thickBot="1">
      <c r="A6" s="81" t="s">
        <v>70</v>
      </c>
      <c r="B6" s="82" t="s">
        <v>78</v>
      </c>
      <c r="C6" s="83" t="s">
        <v>70</v>
      </c>
      <c r="D6" s="84" t="s">
        <v>283</v>
      </c>
      <c r="E6" s="196"/>
      <c r="F6" s="83" t="s">
        <v>55</v>
      </c>
      <c r="G6" s="107">
        <v>2.7255999999999998E-4</v>
      </c>
      <c r="H6" s="191" t="str">
        <f>IF(E6="","",E6*G6)</f>
        <v/>
      </c>
      <c r="I6" s="133" t="str">
        <f>IF(OR($G$1="",H6=""),"",H6/$G$1)</f>
        <v/>
      </c>
      <c r="J6" s="83" t="s">
        <v>11</v>
      </c>
      <c r="K6" s="134" t="s">
        <v>270</v>
      </c>
      <c r="L6" s="212" t="s">
        <v>290</v>
      </c>
    </row>
    <row r="7" spans="1:13" s="7" customFormat="1" ht="42.6" thickTop="1">
      <c r="A7" s="85" t="s">
        <v>20</v>
      </c>
      <c r="B7" s="86" t="s">
        <v>63</v>
      </c>
      <c r="C7" s="87" t="s">
        <v>62</v>
      </c>
      <c r="D7" s="88" t="s">
        <v>253</v>
      </c>
      <c r="E7" s="198"/>
      <c r="F7" s="87" t="s">
        <v>8</v>
      </c>
      <c r="G7" s="108">
        <v>1.0318117612892177</v>
      </c>
      <c r="H7" s="187" t="str">
        <f t="shared" ref="H7:H66" si="0">IF(E7="","",E7*G7)</f>
        <v/>
      </c>
      <c r="I7" s="193" t="str">
        <f>IF(OR($G$1="",H7=""),"",H7/$G$1)</f>
        <v/>
      </c>
      <c r="J7" s="87" t="s">
        <v>11</v>
      </c>
      <c r="K7" s="135" t="s">
        <v>284</v>
      </c>
      <c r="L7" s="211" t="s">
        <v>290</v>
      </c>
      <c r="M7" s="58"/>
    </row>
    <row r="8" spans="1:13" s="31" customFormat="1" ht="42">
      <c r="A8" s="74" t="s">
        <v>20</v>
      </c>
      <c r="B8" s="75" t="s">
        <v>63</v>
      </c>
      <c r="C8" s="76" t="s">
        <v>62</v>
      </c>
      <c r="D8" s="77" t="s">
        <v>124</v>
      </c>
      <c r="E8" s="195"/>
      <c r="F8" s="76" t="s">
        <v>8</v>
      </c>
      <c r="G8" s="109">
        <v>1</v>
      </c>
      <c r="H8" s="194" t="str">
        <f t="shared" si="0"/>
        <v/>
      </c>
      <c r="I8" s="79" t="str">
        <f>IF(OR($G$1="",H8=""),"",H8/$G$1)</f>
        <v/>
      </c>
      <c r="J8" s="76" t="s">
        <v>11</v>
      </c>
      <c r="K8" s="80" t="s">
        <v>285</v>
      </c>
      <c r="L8" s="182" t="s">
        <v>290</v>
      </c>
      <c r="M8" s="58"/>
    </row>
    <row r="9" spans="1:13" s="7" customFormat="1" ht="55.2">
      <c r="A9" s="74" t="s">
        <v>20</v>
      </c>
      <c r="B9" s="75" t="s">
        <v>63</v>
      </c>
      <c r="C9" s="76" t="s">
        <v>65</v>
      </c>
      <c r="D9" s="89" t="s">
        <v>125</v>
      </c>
      <c r="E9" s="195"/>
      <c r="F9" s="76" t="s">
        <v>8</v>
      </c>
      <c r="G9" s="109">
        <v>3.339</v>
      </c>
      <c r="H9" s="194" t="str">
        <f t="shared" si="0"/>
        <v/>
      </c>
      <c r="I9" s="79" t="str">
        <f t="shared" ref="I9:I17" si="1">IF(OR($G$1="",H9=""),"",H9/$G$1)</f>
        <v/>
      </c>
      <c r="J9" s="76" t="s">
        <v>11</v>
      </c>
      <c r="K9" s="80" t="s">
        <v>288</v>
      </c>
      <c r="L9" s="183" t="s">
        <v>290</v>
      </c>
    </row>
    <row r="10" spans="1:13" s="7" customFormat="1" ht="55.2">
      <c r="A10" s="74" t="s">
        <v>20</v>
      </c>
      <c r="B10" s="75" t="s">
        <v>63</v>
      </c>
      <c r="C10" s="76" t="s">
        <v>65</v>
      </c>
      <c r="D10" s="89" t="s">
        <v>37</v>
      </c>
      <c r="E10" s="195"/>
      <c r="F10" s="76" t="s">
        <v>8</v>
      </c>
      <c r="G10" s="110">
        <v>0.19470879757585899</v>
      </c>
      <c r="H10" s="194" t="str">
        <f t="shared" si="0"/>
        <v/>
      </c>
      <c r="I10" s="79" t="str">
        <f t="shared" si="1"/>
        <v/>
      </c>
      <c r="J10" s="76" t="s">
        <v>11</v>
      </c>
      <c r="K10" s="80" t="s">
        <v>286</v>
      </c>
      <c r="L10" s="183" t="s">
        <v>290</v>
      </c>
    </row>
    <row r="11" spans="1:13" s="7" customFormat="1" ht="55.2">
      <c r="A11" s="74" t="s">
        <v>20</v>
      </c>
      <c r="B11" s="75" t="s">
        <v>63</v>
      </c>
      <c r="C11" s="76" t="s">
        <v>62</v>
      </c>
      <c r="D11" s="89" t="s">
        <v>126</v>
      </c>
      <c r="E11" s="195"/>
      <c r="F11" s="76" t="s">
        <v>8</v>
      </c>
      <c r="G11" s="111">
        <v>0.69235896726112756</v>
      </c>
      <c r="H11" s="194" t="str">
        <f t="shared" si="0"/>
        <v/>
      </c>
      <c r="I11" s="79" t="str">
        <f t="shared" si="1"/>
        <v/>
      </c>
      <c r="J11" s="76" t="s">
        <v>11</v>
      </c>
      <c r="K11" s="80" t="s">
        <v>287</v>
      </c>
      <c r="L11" s="183" t="s">
        <v>290</v>
      </c>
    </row>
    <row r="12" spans="1:13" s="7" customFormat="1" ht="18" customHeight="1">
      <c r="A12" s="74" t="s">
        <v>20</v>
      </c>
      <c r="B12" s="75" t="s">
        <v>66</v>
      </c>
      <c r="C12" s="76" t="s">
        <v>67</v>
      </c>
      <c r="D12" s="89" t="s">
        <v>207</v>
      </c>
      <c r="E12" s="195"/>
      <c r="F12" s="76" t="s">
        <v>36</v>
      </c>
      <c r="G12" s="112">
        <f>0.003583278*1000</f>
        <v>3.583278</v>
      </c>
      <c r="H12" s="194" t="str">
        <f t="shared" si="0"/>
        <v/>
      </c>
      <c r="I12" s="79" t="str">
        <f t="shared" si="1"/>
        <v/>
      </c>
      <c r="J12" s="76" t="s">
        <v>11</v>
      </c>
      <c r="K12" s="80" t="s">
        <v>197</v>
      </c>
      <c r="L12" s="183" t="s">
        <v>290</v>
      </c>
    </row>
    <row r="13" spans="1:13" s="31" customFormat="1" ht="18" customHeight="1">
      <c r="A13" s="74" t="s">
        <v>20</v>
      </c>
      <c r="B13" s="75" t="s">
        <v>68</v>
      </c>
      <c r="C13" s="76" t="s">
        <v>67</v>
      </c>
      <c r="D13" s="77" t="s">
        <v>208</v>
      </c>
      <c r="E13" s="195"/>
      <c r="F13" s="76" t="s">
        <v>36</v>
      </c>
      <c r="G13" s="112">
        <v>2.7234986313569123</v>
      </c>
      <c r="H13" s="194" t="str">
        <f t="shared" si="0"/>
        <v/>
      </c>
      <c r="I13" s="79" t="str">
        <f t="shared" si="1"/>
        <v/>
      </c>
      <c r="J13" s="76" t="s">
        <v>11</v>
      </c>
      <c r="K13" s="80" t="s">
        <v>198</v>
      </c>
      <c r="L13" s="182" t="s">
        <v>290</v>
      </c>
    </row>
    <row r="14" spans="1:13" s="143" customFormat="1" ht="28.8">
      <c r="A14" s="144" t="s">
        <v>20</v>
      </c>
      <c r="B14" s="145" t="s">
        <v>63</v>
      </c>
      <c r="C14" s="146" t="s">
        <v>69</v>
      </c>
      <c r="D14" s="147" t="s">
        <v>199</v>
      </c>
      <c r="E14" s="195"/>
      <c r="F14" s="146" t="s">
        <v>8</v>
      </c>
      <c r="G14" s="148">
        <v>0.37390099999999998</v>
      </c>
      <c r="H14" s="194" t="str">
        <f t="shared" si="0"/>
        <v/>
      </c>
      <c r="I14" s="149" t="str">
        <f t="shared" si="1"/>
        <v/>
      </c>
      <c r="J14" s="146" t="s">
        <v>11</v>
      </c>
      <c r="K14" s="150" t="s">
        <v>200</v>
      </c>
      <c r="L14" s="184" t="s">
        <v>289</v>
      </c>
    </row>
    <row r="15" spans="1:13" s="7" customFormat="1" ht="26.4">
      <c r="A15" s="74" t="s">
        <v>20</v>
      </c>
      <c r="B15" s="75" t="s">
        <v>63</v>
      </c>
      <c r="C15" s="76" t="s">
        <v>65</v>
      </c>
      <c r="D15" s="89" t="s">
        <v>38</v>
      </c>
      <c r="E15" s="195"/>
      <c r="F15" s="76" t="s">
        <v>8</v>
      </c>
      <c r="G15" s="113">
        <v>0.68472599999999995</v>
      </c>
      <c r="H15" s="194" t="str">
        <f t="shared" si="0"/>
        <v/>
      </c>
      <c r="I15" s="79" t="str">
        <f t="shared" si="1"/>
        <v/>
      </c>
      <c r="J15" s="76" t="s">
        <v>11</v>
      </c>
      <c r="K15" s="80" t="s">
        <v>202</v>
      </c>
      <c r="L15" s="183" t="s">
        <v>290</v>
      </c>
    </row>
    <row r="16" spans="1:13" s="8" customFormat="1" ht="18" customHeight="1">
      <c r="A16" s="74" t="s">
        <v>20</v>
      </c>
      <c r="B16" s="75" t="s">
        <v>63</v>
      </c>
      <c r="C16" s="76" t="s">
        <v>67</v>
      </c>
      <c r="D16" s="77" t="s">
        <v>219</v>
      </c>
      <c r="E16" s="195"/>
      <c r="F16" s="76" t="s">
        <v>8</v>
      </c>
      <c r="G16" s="114">
        <v>20</v>
      </c>
      <c r="H16" s="194" t="str">
        <f t="shared" si="0"/>
        <v/>
      </c>
      <c r="I16" s="79" t="str">
        <f t="shared" si="1"/>
        <v/>
      </c>
      <c r="J16" s="76" t="s">
        <v>11</v>
      </c>
      <c r="K16" s="136" t="s">
        <v>210</v>
      </c>
      <c r="L16" s="182" t="s">
        <v>290</v>
      </c>
    </row>
    <row r="17" spans="1:12" s="31" customFormat="1" ht="18" customHeight="1" thickBot="1">
      <c r="A17" s="90" t="s">
        <v>20</v>
      </c>
      <c r="B17" s="91" t="s">
        <v>63</v>
      </c>
      <c r="C17" s="92" t="s">
        <v>67</v>
      </c>
      <c r="D17" s="93" t="s">
        <v>220</v>
      </c>
      <c r="E17" s="196"/>
      <c r="F17" s="92" t="s">
        <v>8</v>
      </c>
      <c r="G17" s="115">
        <v>20.5</v>
      </c>
      <c r="H17" s="188" t="str">
        <f t="shared" si="0"/>
        <v/>
      </c>
      <c r="I17" s="79" t="str">
        <f t="shared" si="1"/>
        <v/>
      </c>
      <c r="J17" s="92" t="s">
        <v>11</v>
      </c>
      <c r="K17" s="137" t="s">
        <v>210</v>
      </c>
      <c r="L17" s="212" t="s">
        <v>290</v>
      </c>
    </row>
    <row r="18" spans="1:12" s="7" customFormat="1" ht="27" thickTop="1">
      <c r="A18" s="74" t="s">
        <v>40</v>
      </c>
      <c r="B18" s="75" t="s">
        <v>71</v>
      </c>
      <c r="C18" s="76" t="s">
        <v>64</v>
      </c>
      <c r="D18" s="94" t="s">
        <v>201</v>
      </c>
      <c r="E18" s="195"/>
      <c r="F18" s="94" t="s">
        <v>204</v>
      </c>
      <c r="G18" s="116">
        <v>3.3687650000000001E-3</v>
      </c>
      <c r="H18" s="194" t="str">
        <f t="shared" si="0"/>
        <v/>
      </c>
      <c r="I18" s="79" t="str">
        <f t="shared" ref="I18:I32" si="2">IF(OR($G$1="",H18=""),"",H18/$G$1)</f>
        <v/>
      </c>
      <c r="J18" s="76" t="s">
        <v>11</v>
      </c>
      <c r="K18" s="80" t="s">
        <v>203</v>
      </c>
      <c r="L18" s="182" t="s">
        <v>290</v>
      </c>
    </row>
    <row r="19" spans="1:12" s="8" customFormat="1" ht="27" thickTop="1">
      <c r="A19" s="74" t="s">
        <v>40</v>
      </c>
      <c r="B19" s="75" t="s">
        <v>71</v>
      </c>
      <c r="C19" s="76" t="s">
        <v>64</v>
      </c>
      <c r="D19" s="95" t="s">
        <v>221</v>
      </c>
      <c r="E19" s="195"/>
      <c r="F19" s="94" t="s">
        <v>204</v>
      </c>
      <c r="G19" s="117">
        <v>6.9185449999999999</v>
      </c>
      <c r="H19" s="194" t="str">
        <f t="shared" si="0"/>
        <v/>
      </c>
      <c r="I19" s="79" t="str">
        <f t="shared" si="2"/>
        <v/>
      </c>
      <c r="J19" s="76" t="s">
        <v>11</v>
      </c>
      <c r="K19" s="80" t="s">
        <v>211</v>
      </c>
      <c r="L19" s="182" t="s">
        <v>290</v>
      </c>
    </row>
    <row r="20" spans="1:12" s="143" customFormat="1" ht="26.4">
      <c r="A20" s="144" t="s">
        <v>40</v>
      </c>
      <c r="B20" s="145" t="s">
        <v>91</v>
      </c>
      <c r="C20" s="146" t="s">
        <v>72</v>
      </c>
      <c r="D20" s="146" t="s">
        <v>205</v>
      </c>
      <c r="E20" s="195"/>
      <c r="F20" s="146" t="s">
        <v>48</v>
      </c>
      <c r="G20" s="151">
        <v>8.3599999999999994E-3</v>
      </c>
      <c r="H20" s="194" t="str">
        <f t="shared" si="0"/>
        <v/>
      </c>
      <c r="I20" s="149" t="str">
        <f t="shared" si="2"/>
        <v/>
      </c>
      <c r="J20" s="146" t="s">
        <v>11</v>
      </c>
      <c r="K20" s="150" t="s">
        <v>212</v>
      </c>
      <c r="L20" s="184" t="s">
        <v>289</v>
      </c>
    </row>
    <row r="21" spans="1:12" s="7" customFormat="1" ht="26.4">
      <c r="A21" s="74" t="s">
        <v>40</v>
      </c>
      <c r="B21" s="75" t="s">
        <v>91</v>
      </c>
      <c r="C21" s="76" t="s">
        <v>62</v>
      </c>
      <c r="D21" s="95" t="s">
        <v>206</v>
      </c>
      <c r="E21" s="195"/>
      <c r="F21" s="94" t="s">
        <v>46</v>
      </c>
      <c r="G21" s="118">
        <f>0.00700723989500801/75*100</f>
        <v>9.3429865266773469E-3</v>
      </c>
      <c r="H21" s="194" t="str">
        <f t="shared" si="0"/>
        <v/>
      </c>
      <c r="I21" s="79" t="str">
        <f t="shared" si="2"/>
        <v/>
      </c>
      <c r="J21" s="76" t="s">
        <v>11</v>
      </c>
      <c r="K21" s="80" t="s">
        <v>211</v>
      </c>
      <c r="L21" s="182" t="s">
        <v>290</v>
      </c>
    </row>
    <row r="22" spans="1:12" s="7" customFormat="1" ht="26.4">
      <c r="A22" s="74" t="s">
        <v>40</v>
      </c>
      <c r="B22" s="75" t="s">
        <v>91</v>
      </c>
      <c r="C22" s="76" t="s">
        <v>62</v>
      </c>
      <c r="D22" s="95" t="s">
        <v>45</v>
      </c>
      <c r="E22" s="195"/>
      <c r="F22" s="94" t="s">
        <v>47</v>
      </c>
      <c r="G22" s="117">
        <v>6.8451739999999997E-2</v>
      </c>
      <c r="H22" s="194" t="str">
        <f t="shared" si="0"/>
        <v/>
      </c>
      <c r="I22" s="79" t="str">
        <f t="shared" si="2"/>
        <v/>
      </c>
      <c r="J22" s="76" t="s">
        <v>11</v>
      </c>
      <c r="K22" s="80" t="s">
        <v>211</v>
      </c>
      <c r="L22" s="182" t="s">
        <v>290</v>
      </c>
    </row>
    <row r="23" spans="1:12" s="7" customFormat="1" ht="26.4">
      <c r="A23" s="74" t="s">
        <v>40</v>
      </c>
      <c r="B23" s="75" t="s">
        <v>73</v>
      </c>
      <c r="C23" s="76" t="s">
        <v>67</v>
      </c>
      <c r="D23" s="96" t="s">
        <v>244</v>
      </c>
      <c r="E23" s="195"/>
      <c r="F23" s="94" t="s">
        <v>43</v>
      </c>
      <c r="G23" s="117">
        <v>123.47499999999999</v>
      </c>
      <c r="H23" s="194" t="str">
        <f t="shared" si="0"/>
        <v/>
      </c>
      <c r="I23" s="79" t="str">
        <f t="shared" si="2"/>
        <v/>
      </c>
      <c r="J23" s="76" t="s">
        <v>11</v>
      </c>
      <c r="K23" s="80" t="s">
        <v>213</v>
      </c>
      <c r="L23" s="182" t="s">
        <v>290</v>
      </c>
    </row>
    <row r="24" spans="1:12" s="7" customFormat="1" ht="26.4">
      <c r="A24" s="74" t="s">
        <v>40</v>
      </c>
      <c r="B24" s="75" t="s">
        <v>73</v>
      </c>
      <c r="C24" s="76" t="s">
        <v>67</v>
      </c>
      <c r="D24" s="96" t="s">
        <v>209</v>
      </c>
      <c r="E24" s="195"/>
      <c r="F24" s="94" t="s">
        <v>43</v>
      </c>
      <c r="G24" s="117">
        <v>271.77</v>
      </c>
      <c r="H24" s="194" t="str">
        <f t="shared" si="0"/>
        <v/>
      </c>
      <c r="I24" s="79" t="str">
        <f t="shared" si="2"/>
        <v/>
      </c>
      <c r="J24" s="76" t="s">
        <v>11</v>
      </c>
      <c r="K24" s="80" t="s">
        <v>213</v>
      </c>
      <c r="L24" s="182" t="s">
        <v>290</v>
      </c>
    </row>
    <row r="25" spans="1:12" s="7" customFormat="1" ht="26.4">
      <c r="A25" s="74" t="s">
        <v>40</v>
      </c>
      <c r="B25" s="75" t="s">
        <v>91</v>
      </c>
      <c r="C25" s="76" t="s">
        <v>65</v>
      </c>
      <c r="D25" s="94" t="s">
        <v>254</v>
      </c>
      <c r="E25" s="195"/>
      <c r="F25" s="94" t="s">
        <v>41</v>
      </c>
      <c r="G25" s="117">
        <v>0.22900000000000001</v>
      </c>
      <c r="H25" s="194" t="str">
        <f t="shared" si="0"/>
        <v/>
      </c>
      <c r="I25" s="79" t="str">
        <f t="shared" si="2"/>
        <v/>
      </c>
      <c r="J25" s="76" t="s">
        <v>11</v>
      </c>
      <c r="K25" s="80" t="s">
        <v>211</v>
      </c>
      <c r="L25" s="183" t="s">
        <v>290</v>
      </c>
    </row>
    <row r="26" spans="1:12" s="31" customFormat="1" ht="26.4">
      <c r="A26" s="74" t="s">
        <v>40</v>
      </c>
      <c r="B26" s="97" t="s">
        <v>91</v>
      </c>
      <c r="C26" s="76" t="s">
        <v>65</v>
      </c>
      <c r="D26" s="76" t="s">
        <v>255</v>
      </c>
      <c r="E26" s="195"/>
      <c r="F26" s="76" t="s">
        <v>46</v>
      </c>
      <c r="G26" s="119">
        <v>9.5149499999999998E-2</v>
      </c>
      <c r="H26" s="194" t="str">
        <f t="shared" si="0"/>
        <v/>
      </c>
      <c r="I26" s="79" t="str">
        <f t="shared" si="2"/>
        <v/>
      </c>
      <c r="J26" s="76" t="s">
        <v>11</v>
      </c>
      <c r="K26" s="80" t="s">
        <v>211</v>
      </c>
      <c r="L26" s="182" t="s">
        <v>290</v>
      </c>
    </row>
    <row r="27" spans="1:12" s="31" customFormat="1" ht="39.6">
      <c r="A27" s="74" t="s">
        <v>40</v>
      </c>
      <c r="B27" s="97" t="s">
        <v>74</v>
      </c>
      <c r="C27" s="98" t="s">
        <v>67</v>
      </c>
      <c r="D27" s="96" t="s">
        <v>271</v>
      </c>
      <c r="E27" s="195"/>
      <c r="F27" s="76" t="s">
        <v>44</v>
      </c>
      <c r="G27" s="119">
        <v>30</v>
      </c>
      <c r="H27" s="194" t="str">
        <f t="shared" si="0"/>
        <v/>
      </c>
      <c r="I27" s="79" t="str">
        <f t="shared" si="2"/>
        <v/>
      </c>
      <c r="J27" s="76" t="s">
        <v>11</v>
      </c>
      <c r="K27" s="80" t="s">
        <v>275</v>
      </c>
      <c r="L27" s="182" t="s">
        <v>290</v>
      </c>
    </row>
    <row r="28" spans="1:12" s="12" customFormat="1" ht="21" customHeight="1">
      <c r="A28" s="271" t="s">
        <v>40</v>
      </c>
      <c r="B28" s="272" t="s">
        <v>74</v>
      </c>
      <c r="C28" s="273" t="s">
        <v>67</v>
      </c>
      <c r="D28" s="254" t="s">
        <v>272</v>
      </c>
      <c r="E28" s="195"/>
      <c r="F28" s="76" t="s">
        <v>75</v>
      </c>
      <c r="G28" s="120">
        <f>0.3*G5</f>
        <v>6.0000000000000002E-5</v>
      </c>
      <c r="H28" s="275" t="str">
        <f>IF(OR(E28="",E29=""),"",G28*E28+G29*E29)</f>
        <v/>
      </c>
      <c r="I28" s="234" t="str">
        <f t="shared" si="2"/>
        <v/>
      </c>
      <c r="J28" s="273" t="s">
        <v>11</v>
      </c>
      <c r="K28" s="283" t="s">
        <v>276</v>
      </c>
      <c r="L28" s="185" t="s">
        <v>290</v>
      </c>
    </row>
    <row r="29" spans="1:12" s="12" customFormat="1" ht="21" customHeight="1">
      <c r="A29" s="271"/>
      <c r="B29" s="272"/>
      <c r="C29" s="273"/>
      <c r="D29" s="274"/>
      <c r="E29" s="195"/>
      <c r="F29" s="76" t="s">
        <v>261</v>
      </c>
      <c r="G29" s="120">
        <f>0.3*G4</f>
        <v>5.7000000000000003E-5</v>
      </c>
      <c r="H29" s="275"/>
      <c r="I29" s="238"/>
      <c r="J29" s="273"/>
      <c r="K29" s="283"/>
      <c r="L29" s="185" t="s">
        <v>290</v>
      </c>
    </row>
    <row r="30" spans="1:12" s="31" customFormat="1" ht="27" thickBot="1">
      <c r="A30" s="90" t="s">
        <v>40</v>
      </c>
      <c r="B30" s="91" t="s">
        <v>76</v>
      </c>
      <c r="C30" s="92" t="s">
        <v>70</v>
      </c>
      <c r="D30" s="100" t="s">
        <v>192</v>
      </c>
      <c r="E30" s="196"/>
      <c r="F30" s="92" t="s">
        <v>262</v>
      </c>
      <c r="G30" s="121">
        <f>0.21*0.0002</f>
        <v>4.1999999999999998E-5</v>
      </c>
      <c r="H30" s="188" t="str">
        <f>IF(E30="","",E30*G30)</f>
        <v/>
      </c>
      <c r="I30" s="138" t="str">
        <f t="shared" si="2"/>
        <v/>
      </c>
      <c r="J30" s="92" t="s">
        <v>11</v>
      </c>
      <c r="K30" s="139" t="s">
        <v>279</v>
      </c>
      <c r="L30" s="212" t="s">
        <v>290</v>
      </c>
    </row>
    <row r="31" spans="1:12" s="73" customFormat="1" ht="28.5" customHeight="1" thickTop="1">
      <c r="A31" s="152" t="s">
        <v>34</v>
      </c>
      <c r="B31" s="153" t="s">
        <v>74</v>
      </c>
      <c r="C31" s="154" t="s">
        <v>72</v>
      </c>
      <c r="D31" s="155" t="s">
        <v>230</v>
      </c>
      <c r="E31" s="197"/>
      <c r="F31" s="155" t="s">
        <v>263</v>
      </c>
      <c r="G31" s="156">
        <f>500000*G4</f>
        <v>95</v>
      </c>
      <c r="H31" s="189" t="str">
        <f>IF(E31="","",E31*G31)</f>
        <v/>
      </c>
      <c r="I31" s="157" t="str">
        <f>IF(OR($G$1="",H31=""),"",H31/$G$1)</f>
        <v/>
      </c>
      <c r="J31" s="154" t="s">
        <v>11</v>
      </c>
      <c r="K31" s="158" t="s">
        <v>229</v>
      </c>
      <c r="L31" s="213" t="s">
        <v>289</v>
      </c>
    </row>
    <row r="32" spans="1:12" s="73" customFormat="1" ht="28.5" customHeight="1" thickBot="1">
      <c r="A32" s="159" t="s">
        <v>34</v>
      </c>
      <c r="B32" s="160" t="s">
        <v>74</v>
      </c>
      <c r="C32" s="161" t="s">
        <v>72</v>
      </c>
      <c r="D32" s="161" t="s">
        <v>121</v>
      </c>
      <c r="E32" s="196"/>
      <c r="F32" s="162" t="s">
        <v>88</v>
      </c>
      <c r="G32" s="163">
        <f>G4</f>
        <v>1.9000000000000001E-4</v>
      </c>
      <c r="H32" s="190" t="str">
        <f>IF(E32="","",E32*G32)</f>
        <v/>
      </c>
      <c r="I32" s="164" t="str">
        <f t="shared" si="2"/>
        <v/>
      </c>
      <c r="J32" s="161" t="s">
        <v>11</v>
      </c>
      <c r="K32" s="165" t="s">
        <v>277</v>
      </c>
      <c r="L32" s="214" t="s">
        <v>289</v>
      </c>
    </row>
    <row r="33" spans="1:15" s="67" customFormat="1" ht="18" customHeight="1" thickTop="1">
      <c r="A33" s="284" t="s">
        <v>49</v>
      </c>
      <c r="B33" s="285" t="s">
        <v>78</v>
      </c>
      <c r="C33" s="286" t="s">
        <v>81</v>
      </c>
      <c r="D33" s="287" t="s">
        <v>227</v>
      </c>
      <c r="E33" s="197"/>
      <c r="F33" s="122" t="s">
        <v>50</v>
      </c>
      <c r="G33" s="289">
        <f>0.085/1000</f>
        <v>8.5000000000000006E-5</v>
      </c>
      <c r="H33" s="291" t="str">
        <f>IF(E34="","",E34*E33/100*G33)</f>
        <v/>
      </c>
      <c r="I33" s="293" t="str">
        <f>IF(OR($G$1="",H33=""),"",H33/$G$1)</f>
        <v/>
      </c>
      <c r="J33" s="294" t="s">
        <v>11</v>
      </c>
      <c r="K33" s="259" t="s">
        <v>214</v>
      </c>
      <c r="L33" s="211" t="s">
        <v>290</v>
      </c>
      <c r="O33" s="6"/>
    </row>
    <row r="34" spans="1:15" s="67" customFormat="1" ht="26.4">
      <c r="A34" s="261"/>
      <c r="B34" s="262"/>
      <c r="C34" s="263"/>
      <c r="D34" s="288"/>
      <c r="E34" s="195"/>
      <c r="F34" s="96" t="s">
        <v>51</v>
      </c>
      <c r="G34" s="290"/>
      <c r="H34" s="292"/>
      <c r="I34" s="238"/>
      <c r="J34" s="221"/>
      <c r="K34" s="219"/>
      <c r="L34" s="183" t="s">
        <v>290</v>
      </c>
      <c r="O34" s="6"/>
    </row>
    <row r="35" spans="1:15" s="6" customFormat="1" ht="26.4">
      <c r="A35" s="101" t="s">
        <v>49</v>
      </c>
      <c r="B35" s="97" t="s">
        <v>76</v>
      </c>
      <c r="C35" s="98" t="s">
        <v>79</v>
      </c>
      <c r="D35" s="96" t="s">
        <v>222</v>
      </c>
      <c r="E35" s="195"/>
      <c r="F35" s="96" t="s">
        <v>236</v>
      </c>
      <c r="G35" s="123">
        <f>11.7936*0.3*220*95/1000000</f>
        <v>7.394587200000001E-2</v>
      </c>
      <c r="H35" s="194" t="str">
        <f>IF(E35="","",E35*G35)</f>
        <v/>
      </c>
      <c r="I35" s="79" t="str">
        <f>IF(OR($G$1="",H35=""),"",H35/$G$1)</f>
        <v/>
      </c>
      <c r="J35" s="98" t="s">
        <v>11</v>
      </c>
      <c r="K35" s="140" t="s">
        <v>211</v>
      </c>
      <c r="L35" s="182" t="s">
        <v>290</v>
      </c>
      <c r="N35" s="67"/>
      <c r="O35" s="67"/>
    </row>
    <row r="36" spans="1:15" s="67" customFormat="1" ht="17.25" customHeight="1">
      <c r="A36" s="250" t="s">
        <v>49</v>
      </c>
      <c r="B36" s="244" t="s">
        <v>76</v>
      </c>
      <c r="C36" s="245" t="s">
        <v>82</v>
      </c>
      <c r="D36" s="246" t="s">
        <v>228</v>
      </c>
      <c r="E36" s="195"/>
      <c r="F36" s="124" t="s">
        <v>233</v>
      </c>
      <c r="G36" s="265" t="s">
        <v>130</v>
      </c>
      <c r="H36" s="268" t="str">
        <f>IF(OR(E36="",E37="",E38=""),"",((E36*0.15)+E38)*0.2*0.431729/1000)</f>
        <v/>
      </c>
      <c r="I36" s="234" t="str">
        <f>IF(OR($G$1="",H36=""),"",H36/$G$1)</f>
        <v/>
      </c>
      <c r="J36" s="220" t="s">
        <v>11</v>
      </c>
      <c r="K36" s="222" t="s">
        <v>265</v>
      </c>
      <c r="L36" s="276" t="s">
        <v>290</v>
      </c>
      <c r="M36" s="9"/>
    </row>
    <row r="37" spans="1:15" s="67" customFormat="1" ht="26.4">
      <c r="A37" s="260"/>
      <c r="B37" s="225"/>
      <c r="C37" s="227"/>
      <c r="D37" s="228"/>
      <c r="E37" s="195"/>
      <c r="F37" s="124" t="s">
        <v>232</v>
      </c>
      <c r="G37" s="266"/>
      <c r="H37" s="269"/>
      <c r="I37" s="237"/>
      <c r="J37" s="236"/>
      <c r="K37" s="218"/>
      <c r="L37" s="276"/>
      <c r="M37" s="9"/>
    </row>
    <row r="38" spans="1:15" s="67" customFormat="1" ht="17.25" customHeight="1">
      <c r="A38" s="261"/>
      <c r="B38" s="262"/>
      <c r="C38" s="263"/>
      <c r="D38" s="264"/>
      <c r="E38" s="195"/>
      <c r="F38" s="94" t="s">
        <v>234</v>
      </c>
      <c r="G38" s="267"/>
      <c r="H38" s="270"/>
      <c r="I38" s="238"/>
      <c r="J38" s="221"/>
      <c r="K38" s="219"/>
      <c r="L38" s="276"/>
      <c r="M38" s="9"/>
    </row>
    <row r="39" spans="1:15" s="6" customFormat="1" ht="17.25" customHeight="1">
      <c r="A39" s="101" t="s">
        <v>92</v>
      </c>
      <c r="B39" s="97" t="s">
        <v>78</v>
      </c>
      <c r="C39" s="98" t="s">
        <v>79</v>
      </c>
      <c r="D39" s="102" t="s">
        <v>93</v>
      </c>
      <c r="E39" s="195"/>
      <c r="F39" s="125" t="s">
        <v>180</v>
      </c>
      <c r="G39" s="216">
        <v>1.65E-4</v>
      </c>
      <c r="H39" s="194" t="str">
        <f t="shared" ref="H39:H44" si="3">IF(E39="","",E39*G39)</f>
        <v/>
      </c>
      <c r="I39" s="79" t="str">
        <f t="shared" ref="I39:I43" si="4">IF(OR($G$1="",H39=""),"",H39/$G$1)</f>
        <v/>
      </c>
      <c r="J39" s="98" t="s">
        <v>11</v>
      </c>
      <c r="K39" s="80" t="s">
        <v>129</v>
      </c>
      <c r="L39" s="182" t="s">
        <v>290</v>
      </c>
    </row>
    <row r="40" spans="1:15" s="6" customFormat="1" ht="28.8">
      <c r="A40" s="101" t="s">
        <v>92</v>
      </c>
      <c r="B40" s="97" t="s">
        <v>78</v>
      </c>
      <c r="C40" s="98" t="s">
        <v>79</v>
      </c>
      <c r="D40" s="102" t="s">
        <v>94</v>
      </c>
      <c r="E40" s="195"/>
      <c r="F40" s="125" t="s">
        <v>180</v>
      </c>
      <c r="G40" s="120">
        <v>1.3999999999999999E-4</v>
      </c>
      <c r="H40" s="194" t="str">
        <f t="shared" si="3"/>
        <v/>
      </c>
      <c r="I40" s="79" t="str">
        <f t="shared" si="4"/>
        <v/>
      </c>
      <c r="J40" s="98" t="s">
        <v>11</v>
      </c>
      <c r="K40" s="80" t="s">
        <v>215</v>
      </c>
      <c r="L40" s="182" t="s">
        <v>290</v>
      </c>
    </row>
    <row r="41" spans="1:15" s="6" customFormat="1" ht="17.25" customHeight="1">
      <c r="A41" s="101" t="s">
        <v>92</v>
      </c>
      <c r="B41" s="97" t="s">
        <v>78</v>
      </c>
      <c r="C41" s="98" t="s">
        <v>79</v>
      </c>
      <c r="D41" s="102" t="s">
        <v>95</v>
      </c>
      <c r="E41" s="195"/>
      <c r="F41" s="125" t="s">
        <v>180</v>
      </c>
      <c r="G41" s="216">
        <f>0.000165-0.000003</f>
        <v>1.6200000000000001E-4</v>
      </c>
      <c r="H41" s="194" t="str">
        <f t="shared" si="3"/>
        <v/>
      </c>
      <c r="I41" s="79" t="str">
        <f t="shared" si="4"/>
        <v/>
      </c>
      <c r="J41" s="98" t="s">
        <v>11</v>
      </c>
      <c r="K41" s="80" t="s">
        <v>301</v>
      </c>
      <c r="L41" s="182" t="s">
        <v>290</v>
      </c>
    </row>
    <row r="42" spans="1:15" s="6" customFormat="1" ht="17.25" customHeight="1">
      <c r="A42" s="101" t="s">
        <v>92</v>
      </c>
      <c r="B42" s="97" t="s">
        <v>78</v>
      </c>
      <c r="C42" s="98" t="s">
        <v>79</v>
      </c>
      <c r="D42" s="102" t="s">
        <v>96</v>
      </c>
      <c r="E42" s="195"/>
      <c r="F42" s="125" t="s">
        <v>180</v>
      </c>
      <c r="G42" s="216">
        <v>1.6000000000000001E-4</v>
      </c>
      <c r="H42" s="194" t="str">
        <f t="shared" si="3"/>
        <v/>
      </c>
      <c r="I42" s="79" t="str">
        <f t="shared" si="4"/>
        <v/>
      </c>
      <c r="J42" s="98" t="s">
        <v>11</v>
      </c>
      <c r="K42" s="80" t="s">
        <v>216</v>
      </c>
      <c r="L42" s="182" t="s">
        <v>290</v>
      </c>
    </row>
    <row r="43" spans="1:15" s="6" customFormat="1" ht="17.25" customHeight="1">
      <c r="A43" s="101" t="s">
        <v>92</v>
      </c>
      <c r="B43" s="97" t="s">
        <v>78</v>
      </c>
      <c r="C43" s="98" t="s">
        <v>80</v>
      </c>
      <c r="D43" s="102" t="s">
        <v>97</v>
      </c>
      <c r="E43" s="195"/>
      <c r="F43" s="125" t="s">
        <v>180</v>
      </c>
      <c r="G43" s="216">
        <v>1.5699999999999999E-4</v>
      </c>
      <c r="H43" s="194" t="str">
        <f t="shared" si="3"/>
        <v/>
      </c>
      <c r="I43" s="79" t="str">
        <f t="shared" si="4"/>
        <v/>
      </c>
      <c r="J43" s="98" t="s">
        <v>11</v>
      </c>
      <c r="K43" s="80" t="s">
        <v>131</v>
      </c>
      <c r="L43" s="182" t="s">
        <v>290</v>
      </c>
      <c r="O43" s="31"/>
    </row>
    <row r="44" spans="1:15" s="6" customFormat="1" ht="26.4">
      <c r="A44" s="101" t="s">
        <v>92</v>
      </c>
      <c r="B44" s="97" t="s">
        <v>78</v>
      </c>
      <c r="C44" s="98" t="s">
        <v>79</v>
      </c>
      <c r="D44" s="102" t="s">
        <v>98</v>
      </c>
      <c r="E44" s="195"/>
      <c r="F44" s="125" t="s">
        <v>180</v>
      </c>
      <c r="G44" s="120">
        <v>1.0000000000000001E-5</v>
      </c>
      <c r="H44" s="194" t="str">
        <f t="shared" si="3"/>
        <v/>
      </c>
      <c r="I44" s="79" t="str">
        <f>IF(OR($G$1="",H44=""),"",H44/$G$1)</f>
        <v/>
      </c>
      <c r="J44" s="76" t="s">
        <v>132</v>
      </c>
      <c r="K44" s="80" t="s">
        <v>280</v>
      </c>
      <c r="L44" s="182" t="s">
        <v>290</v>
      </c>
      <c r="N44" s="31"/>
      <c r="O44" s="31"/>
    </row>
    <row r="45" spans="1:15" s="31" customFormat="1" ht="18.75" customHeight="1">
      <c r="A45" s="250" t="s">
        <v>49</v>
      </c>
      <c r="B45" s="244" t="s">
        <v>78</v>
      </c>
      <c r="C45" s="245" t="s">
        <v>80</v>
      </c>
      <c r="D45" s="254" t="s">
        <v>235</v>
      </c>
      <c r="E45" s="195"/>
      <c r="F45" s="126" t="s">
        <v>264</v>
      </c>
      <c r="G45" s="255" t="s">
        <v>130</v>
      </c>
      <c r="H45" s="249" t="str">
        <f>IF(OR(E45="",E46="",E47="",E48=""),"",(126.5-(7.529*1000000000/3600/10000000000*0.202*1000000))*E45*(E46+E47+E48))</f>
        <v/>
      </c>
      <c r="I45" s="234" t="str">
        <f>IF(OR($G$1="",H45=""),"",H45/$G$1)</f>
        <v/>
      </c>
      <c r="J45" s="239" t="s">
        <v>11</v>
      </c>
      <c r="K45" s="222" t="s">
        <v>217</v>
      </c>
      <c r="L45" s="281" t="s">
        <v>290</v>
      </c>
    </row>
    <row r="46" spans="1:15" s="31" customFormat="1" ht="18.75" customHeight="1">
      <c r="A46" s="251"/>
      <c r="B46" s="253"/>
      <c r="C46" s="236"/>
      <c r="D46" s="240"/>
      <c r="E46" s="195"/>
      <c r="F46" s="127" t="s">
        <v>181</v>
      </c>
      <c r="G46" s="256"/>
      <c r="H46" s="258"/>
      <c r="I46" s="237"/>
      <c r="J46" s="240"/>
      <c r="K46" s="241"/>
      <c r="L46" s="281"/>
    </row>
    <row r="47" spans="1:15" s="7" customFormat="1" ht="18.75" customHeight="1">
      <c r="A47" s="251"/>
      <c r="B47" s="253"/>
      <c r="C47" s="236"/>
      <c r="D47" s="240"/>
      <c r="E47" s="195"/>
      <c r="F47" s="127" t="s">
        <v>182</v>
      </c>
      <c r="G47" s="256"/>
      <c r="H47" s="258"/>
      <c r="I47" s="237"/>
      <c r="J47" s="240"/>
      <c r="K47" s="241"/>
      <c r="L47" s="281"/>
    </row>
    <row r="48" spans="1:15" s="7" customFormat="1" ht="25.5" customHeight="1" thickBot="1">
      <c r="A48" s="252"/>
      <c r="B48" s="226"/>
      <c r="C48" s="221"/>
      <c r="D48" s="229"/>
      <c r="E48" s="195"/>
      <c r="F48" s="127" t="s">
        <v>183</v>
      </c>
      <c r="G48" s="257"/>
      <c r="H48" s="233"/>
      <c r="I48" s="238"/>
      <c r="J48" s="229"/>
      <c r="K48" s="242"/>
      <c r="L48" s="282"/>
    </row>
    <row r="49" spans="1:14" s="73" customFormat="1" ht="29.4" thickTop="1">
      <c r="A49" s="152" t="s">
        <v>52</v>
      </c>
      <c r="B49" s="166" t="s">
        <v>78</v>
      </c>
      <c r="C49" s="155" t="s">
        <v>70</v>
      </c>
      <c r="D49" s="167" t="s">
        <v>224</v>
      </c>
      <c r="E49" s="197"/>
      <c r="F49" s="155" t="s">
        <v>55</v>
      </c>
      <c r="G49" s="168">
        <f>0.00009</f>
        <v>9.0000000000000006E-5</v>
      </c>
      <c r="H49" s="187" t="str">
        <f t="shared" si="0"/>
        <v/>
      </c>
      <c r="I49" s="157" t="str">
        <f>IF(OR($G$1="",H49=""),"",H49/$G$1)</f>
        <v/>
      </c>
      <c r="J49" s="155" t="s">
        <v>11</v>
      </c>
      <c r="K49" s="158" t="s">
        <v>127</v>
      </c>
      <c r="L49" s="215" t="s">
        <v>289</v>
      </c>
    </row>
    <row r="50" spans="1:14" s="73" customFormat="1" ht="39.6">
      <c r="A50" s="144" t="s">
        <v>52</v>
      </c>
      <c r="B50" s="145" t="s">
        <v>78</v>
      </c>
      <c r="C50" s="146" t="s">
        <v>70</v>
      </c>
      <c r="D50" s="147" t="s">
        <v>243</v>
      </c>
      <c r="E50" s="195"/>
      <c r="F50" s="146" t="s">
        <v>55</v>
      </c>
      <c r="G50" s="169">
        <v>1.9000000000000001E-4</v>
      </c>
      <c r="H50" s="194" t="str">
        <f t="shared" si="0"/>
        <v/>
      </c>
      <c r="I50" s="149" t="str">
        <f t="shared" ref="I50:I59" si="5">IF(OR($G$1="",H50=""),"",H50/$G$1)</f>
        <v/>
      </c>
      <c r="J50" s="146" t="s">
        <v>11</v>
      </c>
      <c r="K50" s="150" t="s">
        <v>128</v>
      </c>
      <c r="L50" s="184" t="s">
        <v>289</v>
      </c>
    </row>
    <row r="51" spans="1:14" s="73" customFormat="1" ht="26.4">
      <c r="A51" s="144" t="s">
        <v>52</v>
      </c>
      <c r="B51" s="170" t="s">
        <v>63</v>
      </c>
      <c r="C51" s="171" t="s">
        <v>84</v>
      </c>
      <c r="D51" s="147" t="s">
        <v>223</v>
      </c>
      <c r="E51" s="195"/>
      <c r="F51" s="172" t="s">
        <v>41</v>
      </c>
      <c r="G51" s="173">
        <v>0.20020226283073514</v>
      </c>
      <c r="H51" s="194" t="str">
        <f t="shared" si="0"/>
        <v/>
      </c>
      <c r="I51" s="149" t="str">
        <f t="shared" si="5"/>
        <v/>
      </c>
      <c r="J51" s="171" t="s">
        <v>11</v>
      </c>
      <c r="K51" s="150" t="s">
        <v>129</v>
      </c>
      <c r="L51" s="184" t="s">
        <v>289</v>
      </c>
    </row>
    <row r="52" spans="1:14" s="73" customFormat="1" ht="26.4">
      <c r="A52" s="144" t="s">
        <v>52</v>
      </c>
      <c r="B52" s="170" t="s">
        <v>63</v>
      </c>
      <c r="C52" s="171" t="s">
        <v>84</v>
      </c>
      <c r="D52" s="147" t="s">
        <v>225</v>
      </c>
      <c r="E52" s="195"/>
      <c r="F52" s="172" t="s">
        <v>187</v>
      </c>
      <c r="G52" s="173">
        <v>0.8979071487958471</v>
      </c>
      <c r="H52" s="194" t="str">
        <f t="shared" si="0"/>
        <v/>
      </c>
      <c r="I52" s="149" t="str">
        <f t="shared" si="5"/>
        <v/>
      </c>
      <c r="J52" s="171" t="s">
        <v>11</v>
      </c>
      <c r="K52" s="150" t="s">
        <v>129</v>
      </c>
      <c r="L52" s="184" t="s">
        <v>289</v>
      </c>
    </row>
    <row r="53" spans="1:14" s="73" customFormat="1" ht="26.4">
      <c r="A53" s="144" t="s">
        <v>52</v>
      </c>
      <c r="B53" s="170" t="s">
        <v>63</v>
      </c>
      <c r="C53" s="171" t="s">
        <v>84</v>
      </c>
      <c r="D53" s="147" t="s">
        <v>226</v>
      </c>
      <c r="E53" s="195"/>
      <c r="F53" s="172" t="s">
        <v>188</v>
      </c>
      <c r="G53" s="174">
        <f>142*G4</f>
        <v>2.6980000000000001E-2</v>
      </c>
      <c r="H53" s="194" t="str">
        <f t="shared" si="0"/>
        <v/>
      </c>
      <c r="I53" s="149" t="str">
        <f t="shared" si="5"/>
        <v/>
      </c>
      <c r="J53" s="171" t="s">
        <v>11</v>
      </c>
      <c r="K53" s="150" t="s">
        <v>133</v>
      </c>
      <c r="L53" s="184" t="s">
        <v>289</v>
      </c>
    </row>
    <row r="54" spans="1:14" s="73" customFormat="1" ht="26.4">
      <c r="A54" s="144" t="s">
        <v>52</v>
      </c>
      <c r="B54" s="170" t="s">
        <v>71</v>
      </c>
      <c r="C54" s="171" t="s">
        <v>84</v>
      </c>
      <c r="D54" s="147" t="s">
        <v>256</v>
      </c>
      <c r="E54" s="195"/>
      <c r="F54" s="172" t="s">
        <v>41</v>
      </c>
      <c r="G54" s="173">
        <v>0.20899999999999999</v>
      </c>
      <c r="H54" s="194" t="str">
        <f t="shared" si="0"/>
        <v/>
      </c>
      <c r="I54" s="149" t="str">
        <f t="shared" si="5"/>
        <v/>
      </c>
      <c r="J54" s="171" t="s">
        <v>11</v>
      </c>
      <c r="K54" s="150" t="s">
        <v>129</v>
      </c>
      <c r="L54" s="184" t="s">
        <v>289</v>
      </c>
    </row>
    <row r="55" spans="1:14" s="73" customFormat="1" ht="26.4">
      <c r="A55" s="144" t="s">
        <v>52</v>
      </c>
      <c r="B55" s="170" t="s">
        <v>71</v>
      </c>
      <c r="C55" s="171" t="s">
        <v>84</v>
      </c>
      <c r="D55" s="147" t="s">
        <v>257</v>
      </c>
      <c r="E55" s="195"/>
      <c r="F55" s="172" t="s">
        <v>134</v>
      </c>
      <c r="G55" s="175">
        <v>2.7796999999999999E-2</v>
      </c>
      <c r="H55" s="194" t="str">
        <f t="shared" si="0"/>
        <v/>
      </c>
      <c r="I55" s="149" t="str">
        <f t="shared" si="5"/>
        <v/>
      </c>
      <c r="J55" s="171" t="s">
        <v>11</v>
      </c>
      <c r="K55" s="150" t="s">
        <v>129</v>
      </c>
      <c r="L55" s="184" t="s">
        <v>289</v>
      </c>
    </row>
    <row r="56" spans="1:14" s="73" customFormat="1" ht="26.4">
      <c r="A56" s="144" t="s">
        <v>52</v>
      </c>
      <c r="B56" s="170" t="s">
        <v>78</v>
      </c>
      <c r="C56" s="171" t="s">
        <v>85</v>
      </c>
      <c r="D56" s="147" t="s">
        <v>273</v>
      </c>
      <c r="E56" s="195"/>
      <c r="F56" s="172" t="s">
        <v>41</v>
      </c>
      <c r="G56" s="173">
        <v>0.20899999999999999</v>
      </c>
      <c r="H56" s="194" t="str">
        <f t="shared" si="0"/>
        <v/>
      </c>
      <c r="I56" s="149" t="str">
        <f t="shared" si="5"/>
        <v/>
      </c>
      <c r="J56" s="171" t="s">
        <v>11</v>
      </c>
      <c r="K56" s="176" t="s">
        <v>266</v>
      </c>
      <c r="L56" s="184" t="s">
        <v>289</v>
      </c>
    </row>
    <row r="57" spans="1:14" s="73" customFormat="1" ht="26.4">
      <c r="A57" s="144" t="s">
        <v>52</v>
      </c>
      <c r="B57" s="170" t="s">
        <v>78</v>
      </c>
      <c r="C57" s="171" t="s">
        <v>85</v>
      </c>
      <c r="D57" s="147" t="s">
        <v>274</v>
      </c>
      <c r="E57" s="195"/>
      <c r="F57" s="172" t="s">
        <v>237</v>
      </c>
      <c r="G57" s="177">
        <v>1463</v>
      </c>
      <c r="H57" s="194" t="str">
        <f t="shared" si="0"/>
        <v/>
      </c>
      <c r="I57" s="149" t="str">
        <f t="shared" si="5"/>
        <v/>
      </c>
      <c r="J57" s="171" t="s">
        <v>11</v>
      </c>
      <c r="K57" s="176" t="s">
        <v>266</v>
      </c>
      <c r="L57" s="184" t="s">
        <v>289</v>
      </c>
    </row>
    <row r="58" spans="1:14" s="7" customFormat="1" ht="79.2">
      <c r="A58" s="99" t="s">
        <v>52</v>
      </c>
      <c r="B58" s="97" t="s">
        <v>78</v>
      </c>
      <c r="C58" s="98" t="s">
        <v>86</v>
      </c>
      <c r="D58" s="89" t="s">
        <v>297</v>
      </c>
      <c r="E58" s="195"/>
      <c r="F58" s="127" t="s">
        <v>298</v>
      </c>
      <c r="G58" s="117">
        <v>232</v>
      </c>
      <c r="H58" s="194" t="str">
        <f t="shared" si="0"/>
        <v/>
      </c>
      <c r="I58" s="79" t="str">
        <f t="shared" si="5"/>
        <v/>
      </c>
      <c r="J58" s="95" t="s">
        <v>11</v>
      </c>
      <c r="K58" s="141" t="s">
        <v>299</v>
      </c>
      <c r="L58" s="183"/>
    </row>
    <row r="59" spans="1:14" s="7" customFormat="1" ht="17.25" customHeight="1">
      <c r="A59" s="243" t="s">
        <v>52</v>
      </c>
      <c r="B59" s="244" t="s">
        <v>78</v>
      </c>
      <c r="C59" s="245" t="s">
        <v>258</v>
      </c>
      <c r="D59" s="246" t="s">
        <v>259</v>
      </c>
      <c r="E59" s="195"/>
      <c r="F59" s="128" t="s">
        <v>41</v>
      </c>
      <c r="G59" s="247">
        <v>0.20200000000000001</v>
      </c>
      <c r="H59" s="249" t="str">
        <f>IF(OR(E59="",E60=""),"",(E59*G59)-(G59*0.144*E60))</f>
        <v/>
      </c>
      <c r="I59" s="234" t="str">
        <f t="shared" si="5"/>
        <v/>
      </c>
      <c r="J59" s="220" t="s">
        <v>11</v>
      </c>
      <c r="K59" s="222" t="s">
        <v>267</v>
      </c>
      <c r="L59" s="276" t="s">
        <v>290</v>
      </c>
      <c r="N59" s="55"/>
    </row>
    <row r="60" spans="1:14" s="7" customFormat="1" ht="17.25" customHeight="1">
      <c r="A60" s="224"/>
      <c r="B60" s="226"/>
      <c r="C60" s="221"/>
      <c r="D60" s="229"/>
      <c r="E60" s="195"/>
      <c r="F60" s="94" t="s">
        <v>238</v>
      </c>
      <c r="G60" s="248"/>
      <c r="H60" s="233"/>
      <c r="I60" s="238"/>
      <c r="J60" s="221"/>
      <c r="K60" s="219"/>
      <c r="L60" s="276"/>
      <c r="M60" s="4"/>
    </row>
    <row r="61" spans="1:14" s="7" customFormat="1" ht="17.25" customHeight="1">
      <c r="A61" s="223" t="s">
        <v>52</v>
      </c>
      <c r="B61" s="225" t="s">
        <v>78</v>
      </c>
      <c r="C61" s="227" t="s">
        <v>258</v>
      </c>
      <c r="D61" s="228" t="s">
        <v>260</v>
      </c>
      <c r="E61" s="198"/>
      <c r="F61" s="129" t="s">
        <v>239</v>
      </c>
      <c r="G61" s="230">
        <f>10000*202/1000000</f>
        <v>2.02</v>
      </c>
      <c r="H61" s="232" t="str">
        <f>IF(OR(E61="",E62=""),"",(E61*G61)-(G61*0.144*E62))</f>
        <v/>
      </c>
      <c r="I61" s="234" t="str">
        <f t="shared" ref="I61" si="6">IF(OR($G$1="",H61=""),"",H61/$G$1)</f>
        <v/>
      </c>
      <c r="J61" s="236" t="s">
        <v>11</v>
      </c>
      <c r="K61" s="218" t="s">
        <v>267</v>
      </c>
      <c r="L61" s="276" t="s">
        <v>290</v>
      </c>
    </row>
    <row r="62" spans="1:14" s="7" customFormat="1" ht="17.25" customHeight="1" thickBot="1">
      <c r="A62" s="224"/>
      <c r="B62" s="226"/>
      <c r="C62" s="221"/>
      <c r="D62" s="229"/>
      <c r="E62" s="195"/>
      <c r="F62" s="94" t="s">
        <v>238</v>
      </c>
      <c r="G62" s="231"/>
      <c r="H62" s="233"/>
      <c r="I62" s="235"/>
      <c r="J62" s="221"/>
      <c r="K62" s="219"/>
      <c r="L62" s="277"/>
    </row>
    <row r="63" spans="1:14" s="143" customFormat="1" ht="82.2" thickTop="1">
      <c r="A63" s="152" t="s">
        <v>53</v>
      </c>
      <c r="B63" s="153" t="s">
        <v>78</v>
      </c>
      <c r="C63" s="154" t="s">
        <v>87</v>
      </c>
      <c r="D63" s="167" t="s">
        <v>218</v>
      </c>
      <c r="E63" s="197"/>
      <c r="F63" s="178" t="s">
        <v>240</v>
      </c>
      <c r="G63" s="179">
        <v>0.03</v>
      </c>
      <c r="H63" s="187" t="str">
        <f t="shared" si="0"/>
        <v/>
      </c>
      <c r="I63" s="149" t="str">
        <f t="shared" ref="I63:I67" si="7">IF(OR($G$1="",H63=""),"",H63/$G$1)</f>
        <v/>
      </c>
      <c r="J63" s="154" t="s">
        <v>11</v>
      </c>
      <c r="K63" s="158" t="s">
        <v>281</v>
      </c>
      <c r="L63" s="215" t="s">
        <v>289</v>
      </c>
    </row>
    <row r="64" spans="1:14" s="31" customFormat="1" ht="26.4">
      <c r="A64" s="103" t="s">
        <v>53</v>
      </c>
      <c r="B64" s="104" t="s">
        <v>78</v>
      </c>
      <c r="C64" s="192" t="s">
        <v>291</v>
      </c>
      <c r="D64" s="106" t="s">
        <v>292</v>
      </c>
      <c r="E64" s="198"/>
      <c r="F64" s="130" t="s">
        <v>293</v>
      </c>
      <c r="G64" s="131">
        <v>1.83</v>
      </c>
      <c r="H64" s="194" t="str">
        <f t="shared" si="0"/>
        <v/>
      </c>
      <c r="I64" s="79" t="str">
        <f t="shared" si="7"/>
        <v/>
      </c>
      <c r="J64" s="105"/>
      <c r="K64" s="142"/>
      <c r="L64" s="182" t="s">
        <v>290</v>
      </c>
    </row>
    <row r="65" spans="1:15" s="7" customFormat="1" ht="42">
      <c r="A65" s="74" t="s">
        <v>53</v>
      </c>
      <c r="B65" s="97" t="s">
        <v>78</v>
      </c>
      <c r="C65" s="98" t="s">
        <v>87</v>
      </c>
      <c r="D65" s="89" t="s">
        <v>54</v>
      </c>
      <c r="E65" s="195"/>
      <c r="F65" s="127" t="s">
        <v>241</v>
      </c>
      <c r="G65" s="132">
        <v>4.75</v>
      </c>
      <c r="H65" s="194" t="str">
        <f t="shared" si="0"/>
        <v/>
      </c>
      <c r="I65" s="79" t="str">
        <f t="shared" si="7"/>
        <v/>
      </c>
      <c r="J65" s="95" t="s">
        <v>11</v>
      </c>
      <c r="K65" s="80" t="s">
        <v>268</v>
      </c>
      <c r="L65" s="183" t="s">
        <v>290</v>
      </c>
      <c r="N65" s="24"/>
      <c r="O65" s="12"/>
    </row>
    <row r="66" spans="1:15" s="143" customFormat="1" ht="29.4" thickBot="1">
      <c r="A66" s="159" t="s">
        <v>53</v>
      </c>
      <c r="B66" s="160" t="s">
        <v>78</v>
      </c>
      <c r="C66" s="161" t="s">
        <v>99</v>
      </c>
      <c r="D66" s="161" t="s">
        <v>100</v>
      </c>
      <c r="E66" s="196"/>
      <c r="F66" s="162" t="s">
        <v>242</v>
      </c>
      <c r="G66" s="180">
        <f>3.66/1000</f>
        <v>3.6600000000000001E-3</v>
      </c>
      <c r="H66" s="190" t="str">
        <f t="shared" si="0"/>
        <v/>
      </c>
      <c r="I66" s="164" t="str">
        <f t="shared" si="7"/>
        <v/>
      </c>
      <c r="J66" s="161" t="s">
        <v>11</v>
      </c>
      <c r="K66" s="165" t="s">
        <v>269</v>
      </c>
      <c r="L66" s="186" t="s">
        <v>289</v>
      </c>
    </row>
    <row r="67" spans="1:15" s="5" customFormat="1" ht="30.75" customHeight="1" thickTop="1" thickBot="1">
      <c r="A67" s="60" t="s">
        <v>246</v>
      </c>
      <c r="B67" s="61"/>
      <c r="C67" s="62"/>
      <c r="D67" s="62"/>
      <c r="E67" s="62"/>
      <c r="F67" s="63"/>
      <c r="G67" s="64"/>
      <c r="H67" s="199" t="str">
        <f>IF(SUM(H4:H66)=0,"",SUM(H4:H66))</f>
        <v/>
      </c>
      <c r="I67" s="200" t="str">
        <f t="shared" si="7"/>
        <v/>
      </c>
      <c r="J67" s="62"/>
      <c r="K67" s="65"/>
      <c r="N67" s="9"/>
      <c r="O67" s="9"/>
    </row>
    <row r="68" spans="1:15" ht="13.8" thickTop="1"/>
    <row r="69" spans="1:15" s="7" customFormat="1">
      <c r="A69" s="13"/>
      <c r="B69" s="13"/>
      <c r="C69" s="49"/>
      <c r="D69" s="49"/>
      <c r="E69" s="49"/>
      <c r="F69" s="54"/>
      <c r="G69" s="13"/>
      <c r="H69" s="13"/>
      <c r="I69" s="13"/>
      <c r="J69" s="49"/>
      <c r="K69" s="54"/>
    </row>
    <row r="70" spans="1:15" s="7" customFormat="1">
      <c r="A70" s="13"/>
      <c r="B70" s="13"/>
      <c r="C70" s="49"/>
      <c r="D70" s="49"/>
      <c r="E70" s="49"/>
      <c r="F70" s="54"/>
      <c r="G70" s="14"/>
      <c r="H70" s="15"/>
      <c r="I70" s="15"/>
      <c r="J70" s="49"/>
      <c r="K70" s="54"/>
    </row>
  </sheetData>
  <sheetProtection algorithmName="SHA-512" hashValue="It3+YF8qC00ske6+FQyt+4+hot36d/SiU7oOxuvUZTMV0PEalmB347nQlkHu5BfefEDNRAZ0P+WcCiK2KH23AQ==" saltValue="8Nh7/VPEAI7dkqGtY8LwqA==" spinCount="100000" sheet="1" objects="1" scenarios="1"/>
  <protectedRanges>
    <protectedRange sqref="G1 E4:E5 E7:E66" name="CO2emissie"/>
    <protectedRange sqref="E6" name="CO2emissie_1"/>
    <protectedRange sqref="G2" name="CO2emissie_2"/>
  </protectedRanges>
  <autoFilter ref="A3:K73"/>
  <mergeCells count="59">
    <mergeCell ref="L59:L60"/>
    <mergeCell ref="L61:L62"/>
    <mergeCell ref="A1:D1"/>
    <mergeCell ref="A2:D2"/>
    <mergeCell ref="L36:L38"/>
    <mergeCell ref="L45:L48"/>
    <mergeCell ref="J28:J29"/>
    <mergeCell ref="K28:K29"/>
    <mergeCell ref="A33:A34"/>
    <mergeCell ref="B33:B34"/>
    <mergeCell ref="C33:C34"/>
    <mergeCell ref="D33:D34"/>
    <mergeCell ref="G33:G34"/>
    <mergeCell ref="H33:H34"/>
    <mergeCell ref="I33:I34"/>
    <mergeCell ref="J33:J34"/>
    <mergeCell ref="I28:I29"/>
    <mergeCell ref="K33:K34"/>
    <mergeCell ref="A36:A38"/>
    <mergeCell ref="B36:B38"/>
    <mergeCell ref="C36:C38"/>
    <mergeCell ref="D36:D38"/>
    <mergeCell ref="G36:G38"/>
    <mergeCell ref="H36:H38"/>
    <mergeCell ref="I36:I38"/>
    <mergeCell ref="J36:J38"/>
    <mergeCell ref="K36:K38"/>
    <mergeCell ref="A28:A29"/>
    <mergeCell ref="B28:B29"/>
    <mergeCell ref="C28:C29"/>
    <mergeCell ref="D28:D29"/>
    <mergeCell ref="H28:H29"/>
    <mergeCell ref="I45:I48"/>
    <mergeCell ref="J45:J48"/>
    <mergeCell ref="K45:K48"/>
    <mergeCell ref="A59:A60"/>
    <mergeCell ref="B59:B60"/>
    <mergeCell ref="C59:C60"/>
    <mergeCell ref="D59:D60"/>
    <mergeCell ref="G59:G60"/>
    <mergeCell ref="H59:H60"/>
    <mergeCell ref="I59:I60"/>
    <mergeCell ref="A45:A48"/>
    <mergeCell ref="B45:B48"/>
    <mergeCell ref="C45:C48"/>
    <mergeCell ref="D45:D48"/>
    <mergeCell ref="G45:G48"/>
    <mergeCell ref="H45:H48"/>
    <mergeCell ref="K61:K62"/>
    <mergeCell ref="J59:J60"/>
    <mergeCell ref="K59:K60"/>
    <mergeCell ref="A61:A62"/>
    <mergeCell ref="B61:B62"/>
    <mergeCell ref="C61:C62"/>
    <mergeCell ref="D61:D62"/>
    <mergeCell ref="G61:G62"/>
    <mergeCell ref="H61:H62"/>
    <mergeCell ref="I61:I62"/>
    <mergeCell ref="J61:J62"/>
  </mergeCells>
  <conditionalFormatting sqref="F36:F37 F39:F44 E45:F48 E63:E66 F54:F58 E49:E58 E4:E5 E7:E44">
    <cfRule type="cellIs" dxfId="7" priority="17" operator="lessThan">
      <formula>0</formula>
    </cfRule>
  </conditionalFormatting>
  <conditionalFormatting sqref="F51:F53">
    <cfRule type="cellIs" dxfId="6" priority="16" operator="lessThan">
      <formula>0</formula>
    </cfRule>
  </conditionalFormatting>
  <conditionalFormatting sqref="F63:F64">
    <cfRule type="cellIs" dxfId="5" priority="15" operator="lessThan">
      <formula>0</formula>
    </cfRule>
  </conditionalFormatting>
  <conditionalFormatting sqref="F65">
    <cfRule type="cellIs" dxfId="4" priority="14" operator="lessThan">
      <formula>0</formula>
    </cfRule>
  </conditionalFormatting>
  <conditionalFormatting sqref="F61 E61:E62">
    <cfRule type="cellIs" dxfId="3" priority="13" operator="lessThan">
      <formula>0</formula>
    </cfRule>
  </conditionalFormatting>
  <conditionalFormatting sqref="E59:E60">
    <cfRule type="cellIs" dxfId="2" priority="12" operator="lessThan">
      <formula>0</formula>
    </cfRule>
  </conditionalFormatting>
  <conditionalFormatting sqref="F59">
    <cfRule type="cellIs" dxfId="1" priority="11" operator="lessThan">
      <formula>0</formula>
    </cfRule>
  </conditionalFormatting>
  <conditionalFormatting sqref="M7:M8 I35:I36 I33 I39:I45 I4:I5 I50:I59 I63:I66 I7:I28">
    <cfRule type="dataBar" priority="10">
      <dataBar>
        <cfvo type="formula" val="0"/>
        <cfvo type="formula" val="$G$1/$G$1"/>
        <color rgb="FF638EC6"/>
      </dataBar>
      <extLst>
        <ext xmlns:x14="http://schemas.microsoft.com/office/spreadsheetml/2009/9/main" uri="{B025F937-C7B1-47D3-B67F-A62EFF666E3E}">
          <x14:id>{2C1482AD-97B2-49FB-B8C3-360E10D2E4F2}</x14:id>
        </ext>
      </extLst>
    </cfRule>
  </conditionalFormatting>
  <conditionalFormatting sqref="I30:I32">
    <cfRule type="dataBar" priority="9">
      <dataBar>
        <cfvo type="formula" val="0"/>
        <cfvo type="formula" val="$G$1/$G$1"/>
        <color rgb="FF638EC6"/>
      </dataBar>
      <extLst>
        <ext xmlns:x14="http://schemas.microsoft.com/office/spreadsheetml/2009/9/main" uri="{B025F937-C7B1-47D3-B67F-A62EFF666E3E}">
          <x14:id>{3195D737-428D-48E4-A4E8-D248C77F8CEC}</x14:id>
        </ext>
      </extLst>
    </cfRule>
  </conditionalFormatting>
  <conditionalFormatting sqref="I49">
    <cfRule type="dataBar" priority="8">
      <dataBar>
        <cfvo type="formula" val="0"/>
        <cfvo type="formula" val="$G$1/$G$1"/>
        <color rgb="FF638EC6"/>
      </dataBar>
      <extLst>
        <ext xmlns:x14="http://schemas.microsoft.com/office/spreadsheetml/2009/9/main" uri="{B025F937-C7B1-47D3-B67F-A62EFF666E3E}">
          <x14:id>{A95E9F5B-4993-4D4C-9405-9881315311B5}</x14:id>
        </ext>
      </extLst>
    </cfRule>
  </conditionalFormatting>
  <conditionalFormatting sqref="I61">
    <cfRule type="dataBar" priority="7">
      <dataBar>
        <cfvo type="formula" val="0"/>
        <cfvo type="formula" val="$G$1/$G$1"/>
        <color rgb="FF638EC6"/>
      </dataBar>
      <extLst>
        <ext xmlns:x14="http://schemas.microsoft.com/office/spreadsheetml/2009/9/main" uri="{B025F937-C7B1-47D3-B67F-A62EFF666E3E}">
          <x14:id>{2FE048B5-5C28-46A8-B35B-F47153E24362}</x14:id>
        </ext>
      </extLst>
    </cfRule>
  </conditionalFormatting>
  <conditionalFormatting sqref="I67">
    <cfRule type="dataBar" priority="6">
      <dataBar>
        <cfvo type="formula" val="0"/>
        <cfvo type="formula" val="$G$1/$G$1"/>
        <color rgb="FF638EC6"/>
      </dataBar>
      <extLst>
        <ext xmlns:x14="http://schemas.microsoft.com/office/spreadsheetml/2009/9/main" uri="{B025F937-C7B1-47D3-B67F-A62EFF666E3E}">
          <x14:id>{87959E5D-FB6A-4215-B406-2F943E2FB9C0}</x14:id>
        </ext>
      </extLst>
    </cfRule>
  </conditionalFormatting>
  <conditionalFormatting sqref="I6">
    <cfRule type="dataBar" priority="2">
      <dataBar>
        <cfvo type="formula" val="0"/>
        <cfvo type="formula" val="$G$1/$G$1"/>
        <color rgb="FF638EC6"/>
      </dataBar>
      <extLst>
        <ext xmlns:x14="http://schemas.microsoft.com/office/spreadsheetml/2009/9/main" uri="{B025F937-C7B1-47D3-B67F-A62EFF666E3E}">
          <x14:id>{7DFDBA7E-495E-42C2-B0CA-967537532502}</x14:id>
        </ext>
      </extLst>
    </cfRule>
  </conditionalFormatting>
  <conditionalFormatting sqref="E6">
    <cfRule type="cellIs" dxfId="0" priority="1" operator="lessThan">
      <formula>0</formula>
    </cfRule>
  </conditionalFormatting>
  <pageMargins left="0.70866141732283472" right="0.70866141732283472" top="0.74803149606299213" bottom="0.74803149606299213" header="0.31496062992125984" footer="0.31496062992125984"/>
  <pageSetup paperSize="8" scale="5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2C1482AD-97B2-49FB-B8C3-360E10D2E4F2}">
            <x14:dataBar minLength="0" maxLength="100" gradient="0">
              <x14:cfvo type="formula">
                <xm:f>0</xm:f>
              </x14:cfvo>
              <x14:cfvo type="formula">
                <xm:f>$G$1/$G$1</xm:f>
              </x14:cfvo>
              <x14:negativeFillColor rgb="FFFF0000"/>
              <x14:axisColor rgb="FF000000"/>
            </x14:dataBar>
          </x14:cfRule>
          <xm:sqref>M7:M8 I35:I36 I33 I39:I45 I4:I5 I50:I59 I63:I66 I7:I28</xm:sqref>
        </x14:conditionalFormatting>
        <x14:conditionalFormatting xmlns:xm="http://schemas.microsoft.com/office/excel/2006/main">
          <x14:cfRule type="dataBar" id="{3195D737-428D-48E4-A4E8-D248C77F8CEC}">
            <x14:dataBar minLength="0" maxLength="100" gradient="0">
              <x14:cfvo type="formula">
                <xm:f>0</xm:f>
              </x14:cfvo>
              <x14:cfvo type="formula">
                <xm:f>$G$1/$G$1</xm:f>
              </x14:cfvo>
              <x14:negativeFillColor rgb="FFFF0000"/>
              <x14:axisColor rgb="FF000000"/>
            </x14:dataBar>
          </x14:cfRule>
          <xm:sqref>I30:I32</xm:sqref>
        </x14:conditionalFormatting>
        <x14:conditionalFormatting xmlns:xm="http://schemas.microsoft.com/office/excel/2006/main">
          <x14:cfRule type="dataBar" id="{A95E9F5B-4993-4D4C-9405-9881315311B5}">
            <x14:dataBar minLength="0" maxLength="100" gradient="0">
              <x14:cfvo type="formula">
                <xm:f>0</xm:f>
              </x14:cfvo>
              <x14:cfvo type="formula">
                <xm:f>$G$1/$G$1</xm:f>
              </x14:cfvo>
              <x14:negativeFillColor rgb="FFFF0000"/>
              <x14:axisColor rgb="FF000000"/>
            </x14:dataBar>
          </x14:cfRule>
          <xm:sqref>I49</xm:sqref>
        </x14:conditionalFormatting>
        <x14:conditionalFormatting xmlns:xm="http://schemas.microsoft.com/office/excel/2006/main">
          <x14:cfRule type="dataBar" id="{2FE048B5-5C28-46A8-B35B-F47153E24362}">
            <x14:dataBar minLength="0" maxLength="100" gradient="0">
              <x14:cfvo type="formula">
                <xm:f>0</xm:f>
              </x14:cfvo>
              <x14:cfvo type="formula">
                <xm:f>$G$1/$G$1</xm:f>
              </x14:cfvo>
              <x14:negativeFillColor rgb="FFFF0000"/>
              <x14:axisColor rgb="FF000000"/>
            </x14:dataBar>
          </x14:cfRule>
          <xm:sqref>I61</xm:sqref>
        </x14:conditionalFormatting>
        <x14:conditionalFormatting xmlns:xm="http://schemas.microsoft.com/office/excel/2006/main">
          <x14:cfRule type="dataBar" id="{87959E5D-FB6A-4215-B406-2F943E2FB9C0}">
            <x14:dataBar minLength="0" maxLength="100" gradient="0">
              <x14:cfvo type="formula">
                <xm:f>0</xm:f>
              </x14:cfvo>
              <x14:cfvo type="formula">
                <xm:f>$G$1/$G$1</xm:f>
              </x14:cfvo>
              <x14:negativeFillColor rgb="FFFF0000"/>
              <x14:axisColor rgb="FF000000"/>
            </x14:dataBar>
          </x14:cfRule>
          <xm:sqref>I67</xm:sqref>
        </x14:conditionalFormatting>
        <x14:conditionalFormatting xmlns:xm="http://schemas.microsoft.com/office/excel/2006/main">
          <x14:cfRule type="dataBar" id="{7DFDBA7E-495E-42C2-B0CA-967537532502}">
            <x14:dataBar minLength="0" maxLength="100" gradient="0">
              <x14:cfvo type="formula">
                <xm:f>0</xm:f>
              </x14:cfvo>
              <x14:cfvo type="formula">
                <xm:f>$G$1/$G$1</xm:f>
              </x14:cfvo>
              <x14:negativeFillColor rgb="FFFF0000"/>
              <x14:axisColor rgb="FF000000"/>
            </x14:dataBar>
          </x14:cfRule>
          <xm:sqref>I6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Leeswijzer</vt:lpstr>
      <vt:lpstr>Campagneimpact</vt:lpstr>
      <vt:lpstr>Lijsten</vt:lpstr>
      <vt:lpstr>CO2-reductiePerKlimaatactie</vt:lpstr>
      <vt:lpstr>'CO2-reductiePerKlimaatactie'!Afdruktitels</vt:lpstr>
      <vt:lpstr>eenheid</vt:lpstr>
      <vt:lpstr>FrequentieReductie</vt:lpstr>
      <vt:lpstr>Sector</vt:lpstr>
      <vt:lpstr>UitgedruktIn</vt:lpstr>
    </vt:vector>
  </TitlesOfParts>
  <Company>PROVANT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PRAET Els</dc:creator>
  <cp:lastModifiedBy>VAN PRAET Els</cp:lastModifiedBy>
  <cp:lastPrinted>2018-06-21T09:57:38Z</cp:lastPrinted>
  <dcterms:created xsi:type="dcterms:W3CDTF">2016-02-01T12:33:32Z</dcterms:created>
  <dcterms:modified xsi:type="dcterms:W3CDTF">2018-10-10T09:51:02Z</dcterms:modified>
</cp:coreProperties>
</file>